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หน้ารวม" sheetId="1" r:id="rId4"/>
    <sheet state="visible" name="ประมาณการ_66 " sheetId="2" r:id="rId5"/>
    <sheet state="visible" name="รายการตัดงบ" sheetId="3" r:id="rId6"/>
    <sheet state="visible" name="ส่งรายงาน" sheetId="4" r:id="rId7"/>
  </sheets>
  <definedNames/>
  <calcPr/>
  <extLst>
    <ext uri="GoogleSheetsCustomDataVersion2">
      <go:sheetsCustomData xmlns:go="http://customooxmlschemas.google.com/" r:id="rId8" roundtripDataChecksum="6m4FxHPpRdwvHcSOdvWg8tYSjkN837myFHcu+9us/MU="/>
    </ext>
  </extLst>
</workbook>
</file>

<file path=xl/sharedStrings.xml><?xml version="1.0" encoding="utf-8"?>
<sst xmlns="http://schemas.openxmlformats.org/spreadsheetml/2006/main" count="1543" uniqueCount="298">
  <si>
    <t>ประมาณการงบประมาณ ปีงบประมาณ พ.ศ. 2566</t>
  </si>
  <si>
    <t>ที่</t>
  </si>
  <si>
    <t>กลุ่ม/งาน</t>
  </si>
  <si>
    <t>เงินสนับสนุนการจัดการศึกษาขั้นพื้นฐาน</t>
  </si>
  <si>
    <t>รายได้สถานศึกษา</t>
  </si>
  <si>
    <t>อื่น ๆ</t>
  </si>
  <si>
    <t>รวมทั้งสิ้น</t>
  </si>
  <si>
    <t>หนังสือเรียน</t>
  </si>
  <si>
    <t xml:space="preserve">    อุปกรณ์    การเรียน</t>
  </si>
  <si>
    <t>เครื่องแบบนักเรียน</t>
  </si>
  <si>
    <t>อุดหนุนรายหัว</t>
  </si>
  <si>
    <t>กิจกรรมพัฒนาคุณภาพผู้เรียน</t>
  </si>
  <si>
    <t>ยอดยกมาจากปีงบประมาณ พ.ศ. 2565</t>
  </si>
  <si>
    <t>ประมาณการ ปีงบประมาณ พ.ศ. 2566</t>
  </si>
  <si>
    <t>รวมประมาณการ</t>
  </si>
  <si>
    <t>วิชาการ (9 โครงการ)</t>
  </si>
  <si>
    <t>แผนงานและงบประมาณ  (5 โครงการ)</t>
  </si>
  <si>
    <t>บุคคล  (5 โครงการ)</t>
  </si>
  <si>
    <t>บริหารทั่วไป  (7 โครงการ)</t>
  </si>
  <si>
    <t>กิจการนักเรียน  (7 โครงการ)</t>
  </si>
  <si>
    <t>ตามนโยบาย (7 โครงการ)</t>
  </si>
  <si>
    <t>งบกลางรายจ่ายประจำ/สาธารณูปโภค (6 โครงการ)</t>
  </si>
  <si>
    <t>รวม</t>
  </si>
  <si>
    <t>หมายเหตุ   ประมาณการจากข้อมูลจำนวนนักเรียน วันที่ 30 กันยายน 2565 ดังต่อไปนี้</t>
  </si>
  <si>
    <t>ระดับชั้น</t>
  </si>
  <si>
    <t>จำนวน</t>
  </si>
  <si>
    <t xml:space="preserve">    อุปกรณ์  </t>
  </si>
  <si>
    <t>เครื่องแบบ</t>
  </si>
  <si>
    <t>รายหัว</t>
  </si>
  <si>
    <t>กิจกรรม</t>
  </si>
  <si>
    <t>ม.1</t>
  </si>
  <si>
    <t>ม.2</t>
  </si>
  <si>
    <t>ม.3</t>
  </si>
  <si>
    <t>ม.4</t>
  </si>
  <si>
    <t>ม.5</t>
  </si>
  <si>
    <t>ม.6</t>
  </si>
  <si>
    <t>งบประมาณประจำปีการศึกษา  2/2565 - 1/2566 (ปีงบประมาณ 2566)</t>
  </si>
  <si>
    <t>โครงการ/กิจกรรม</t>
  </si>
  <si>
    <t>ประเภทงบประมาณ</t>
  </si>
  <si>
    <t xml:space="preserve">        รวม         งบประมาณ     ที่ได้รับจัดสรร</t>
  </si>
  <si>
    <t>ช่วงเวลาดำเนินการ</t>
  </si>
  <si>
    <t>ผู้รับผิดชอบ</t>
  </si>
  <si>
    <t xml:space="preserve">   อุดหนุน   รายหัว</t>
  </si>
  <si>
    <t>กิจกรรมพัฒนาผู้เรียน</t>
  </si>
  <si>
    <t xml:space="preserve">  กลุ่มงานบริหารวิชาการ</t>
  </si>
  <si>
    <t xml:space="preserve">   1 </t>
  </si>
  <si>
    <t>โครงการพัฒนาระบบงานบริหารวิชาการ</t>
  </si>
  <si>
    <t>1.1 การพัฒนาสำนักงาน</t>
  </si>
  <si>
    <t>ตลอดปี</t>
  </si>
  <si>
    <t>นางสาวจิราพร</t>
  </si>
  <si>
    <t>1.2 งานทะเบียนและวัดผล</t>
  </si>
  <si>
    <t>นางสาวมณฑนรรห์</t>
  </si>
  <si>
    <t>1.3 งานหลักสูตรสถานศึกษา วิจัย และนวัตกรรม</t>
  </si>
  <si>
    <t>นายวีระยุทธ</t>
  </si>
  <si>
    <t xml:space="preserve">1.4 งานประกันคุณภาพสถานศึกษา นิเทศ ติดตาม </t>
  </si>
  <si>
    <t>นางสาวนุชนาฏ</t>
  </si>
  <si>
    <t>1.5 งานแนะแนวการศึกษาต่อ และรับนักเรียน</t>
  </si>
  <si>
    <t>นางสาวพลอยนัดดา</t>
  </si>
  <si>
    <t>2</t>
  </si>
  <si>
    <t>โครงการยกระดับผลสัมฤทธิ์ทางการเรียน</t>
  </si>
  <si>
    <t xml:space="preserve">2.1 กิจกรรมพัฒนากลุ่มสาระการเรียนรู้คณิตศาสตร์ </t>
  </si>
  <si>
    <t>พ.ย.65 มิ.ย.66</t>
  </si>
  <si>
    <t>นายมนตรี</t>
  </si>
  <si>
    <t xml:space="preserve">2.2 กิจกรรมพัฒนากลุ่มสาระการเรียนรู้สังคมศึกษา ศาสนา และวัฒนธรรม </t>
  </si>
  <si>
    <t>นางสาวกาญจนา</t>
  </si>
  <si>
    <t>2.3 กิจกรรมพัฒนากลุ่มสาระการเรียนรู้ภาษาไทย</t>
  </si>
  <si>
    <t>ธ.ค.65 ก.ค.66</t>
  </si>
  <si>
    <t>นางสาวิตรี</t>
  </si>
  <si>
    <t>2.4 กิจกรรมพัฒนากลุ่มสาระการเรียนรู้วิทยาศาสตร์และเทคโนโลยี</t>
  </si>
  <si>
    <t>พ.ย.65 ส.ค.66</t>
  </si>
  <si>
    <t>นางสาวนุชนาฎ</t>
  </si>
  <si>
    <t xml:space="preserve">2.5 กิจกรรมพัฒนากลุ่มสาระการเรียนรู้ภาษาต่างประเทศ </t>
  </si>
  <si>
    <t>นางพิมพ์ศิริ</t>
  </si>
  <si>
    <t xml:space="preserve">2.6 กิจกรรมพัฒนากลุ่มสาระการเรียนรู้ศิลปะ </t>
  </si>
  <si>
    <t>นางสาวอุบลรัตน์</t>
  </si>
  <si>
    <t>2.7 กิจกรรมพัฒนากลุ่มสาระการเรียนรู้การงานอาชีพ</t>
  </si>
  <si>
    <t>นางสาวภาพิมน</t>
  </si>
  <si>
    <t>2.8 กิจกรรมพัฒนากลุ่มสาระการเรียนรู้สุขศึกษา พลศึกษา</t>
  </si>
  <si>
    <t>นายสุวิเชษฐ์</t>
  </si>
  <si>
    <t>2.9 กิจกรรมพัฒนาผู้เรียน (ลูกเสือ  ชุมนุม  สาธารณประโยชน์  นศท)</t>
  </si>
  <si>
    <t>นายสมเกียรติ</t>
  </si>
  <si>
    <t>รวมงบประมาณที่ได้รับจัดสรร</t>
  </si>
  <si>
    <t>3.</t>
  </si>
  <si>
    <t xml:space="preserve">โครงการยกระดับผลสัมฤทธิ์ทางการเรียนระดับชาติ O – NET </t>
  </si>
  <si>
    <t>3.1 ค่ายยกระดับผลสัมฤทธิ์การสอบ O - NET ระดับชั้น ม.3</t>
  </si>
  <si>
    <t>3.2 ค่ายยกระดับผลสัมฤทธิ์การสอบ O - NET ระดับชั้น ม.6</t>
  </si>
  <si>
    <t>4.</t>
  </si>
  <si>
    <t xml:space="preserve">โครงการพัฒนาศักยภาพการแข่งขันศิลปหัตถกรรมนักเรียน </t>
  </si>
  <si>
    <t>4.1 กิจกรรมแข่งขันศิลปหัตถกรรมนักเรียน (ระดับเขตพื้นที่การศึกษา)</t>
  </si>
  <si>
    <t>พ.ย.-ธ.ค.65</t>
  </si>
  <si>
    <t>4.2 กิจกรรมแข่งศิลปหัตถกรรมนักเรียน (ระดับภาค)</t>
  </si>
  <si>
    <t>5.</t>
  </si>
  <si>
    <t>โครงการทัศนศึกษาตามนโยบายเรียนฟรี 15 ปีอย่างมีคุณภาพ</t>
  </si>
  <si>
    <t>6.</t>
  </si>
  <si>
    <t>โครงการส่งเสริมความเป็นเลิศทางวิชาการ (กิจกรรมวิชาการ/ค่ายวิชาการ)</t>
  </si>
  <si>
    <t xml:space="preserve">6.1 กิจกรรมแข่งขันทักษะทางวิชาการกลุ่มสาระการเรียนรู้                             </t>
  </si>
  <si>
    <t xml:space="preserve">     6.1.1  กลุ่มสาระการเรียนรู้คณิตศาสตร์                                    </t>
  </si>
  <si>
    <t>ก.ค.-ส.ค.66</t>
  </si>
  <si>
    <t xml:space="preserve">     6.1.2  กลุ่มสาระการเรียนรู้ภาษาไทย                                             </t>
  </si>
  <si>
    <t>ต.ค.-พ.ย.65</t>
  </si>
  <si>
    <t xml:space="preserve">     6.1.3  กลุ่มสาระการเรียนรู้สังคมศึกษา ศาสนา  และวัฒนธรรม                </t>
  </si>
  <si>
    <t xml:space="preserve">     6.1.4  กลุ่มสาระการเรียนรู้การงานอาชีพ                                        </t>
  </si>
  <si>
    <t xml:space="preserve">     6.1.5  กลุ่มสาระการเรียนรู้ภาษาต่างประเทศ  </t>
  </si>
  <si>
    <t xml:space="preserve">     6.1.6  กลุ่มสาระการเรียนรู้ศิลปะ</t>
  </si>
  <si>
    <t>นางชฎารัตน์</t>
  </si>
  <si>
    <t xml:space="preserve">     6.1.7  กลุ่มสาระการเรียนรู้วิทยาศาสตร์และเทคโนโลยี</t>
  </si>
  <si>
    <t>6.2 ค่ายพัฒนาวงดุริยางค์และวงดนตรีสากล</t>
  </si>
  <si>
    <t>6.3 ค่ายส่งเสริมความเป็นเลิศทางด้านวิทยาศาสตร์ดาราศาสตร์และสัปดาห์วิทยาศาสตร์</t>
  </si>
  <si>
    <t>ก.พ.-ส.ค.66</t>
  </si>
  <si>
    <t>นางสาวเพ็ญศรี</t>
  </si>
  <si>
    <t>6.4 ค่ายพัฒนาทักษะอาชีพ</t>
  </si>
  <si>
    <t>ธ.ค.65-ม.ค.66</t>
  </si>
  <si>
    <t>นายจตุพร</t>
  </si>
  <si>
    <t>6.5 กิจกรรมส่งเสริมความเป็นเลิศทางด้านกีฬา</t>
  </si>
  <si>
    <t>6.6 กิจกรรมวันเปิดบ้านวิชาการ</t>
  </si>
  <si>
    <t xml:space="preserve">ม.ค. </t>
  </si>
  <si>
    <t>7</t>
  </si>
  <si>
    <t>โครงการแก้ปัญหาและพัฒนานักเรียนที่มีความต้องการพิเศษ</t>
  </si>
  <si>
    <t>7.1 กิจกรรมคัดกรองการอ่านคล่อง เขียนคล่อง</t>
  </si>
  <si>
    <t>นางสาวพิชญ์สินี</t>
  </si>
  <si>
    <t>7.2 กิจกรรมสร้างเสริมศักยภาพการเรียนรู้ของนักเรียนเรียนร่วม</t>
  </si>
  <si>
    <t>8</t>
  </si>
  <si>
    <t>โครงการพัฒนาห้องสมุดเพื่อการเรียนรู้</t>
  </si>
  <si>
    <t>8.1 การจัดซื้อหนังสือนิตยสารรายเดือน/รายปีและซ่อมแซมอุปกรณ์</t>
  </si>
  <si>
    <t>นายอภิรัตน์</t>
  </si>
  <si>
    <t xml:space="preserve">8.2 กิจกรรมสัปดาห์ห้องสมุด </t>
  </si>
  <si>
    <t>8.3 กิจกรรมรักการอ่าน</t>
  </si>
  <si>
    <t>พ.ย.65-มิ.ย.66</t>
  </si>
  <si>
    <t>9</t>
  </si>
  <si>
    <t>โครงการส่งเสริมแหล่งเรียนรู้เทคโนโลยีสารสนเทศเพื่อการศึกษา</t>
  </si>
  <si>
    <t xml:space="preserve">  กลุ่มงานบริหารแผนงานและงบประมาณ</t>
  </si>
  <si>
    <t>10</t>
  </si>
  <si>
    <t>โครงการพัฒนาระบบบริหารแผนงานและงบประมาณ</t>
  </si>
  <si>
    <t>10.1 การพัฒนาประสิทธิภาพงานการเงิน</t>
  </si>
  <si>
    <t>ธ.ค. , มิ.ย.</t>
  </si>
  <si>
    <t>นายวัชรสิน</t>
  </si>
  <si>
    <t>10.2 การพัฒนาประสิทธิภาพงานบัญชี</t>
  </si>
  <si>
    <t>10.3 การพัฒนาประสิทธิภาพงานพัสดุและทรัพย์สิน</t>
  </si>
  <si>
    <t>10.4 การพัฒนาประสิทธิภาพงานแผนงานและนโยบาย</t>
  </si>
  <si>
    <t>10.5 การพัฒนาประสิทธิภาพงานธุรการ</t>
  </si>
  <si>
    <t>นางสาวรุ่งฤทัย</t>
  </si>
  <si>
    <t>11</t>
  </si>
  <si>
    <t>โครงการเสริมสร้างคุณธรรม จริยธรรมและธรรมาภิบาลในสถานศึกษา (โรงเรียนสุจริต)</t>
  </si>
  <si>
    <t>พ.ย , พ.ค.</t>
  </si>
  <si>
    <t>12</t>
  </si>
  <si>
    <t>โครงการพัฒนาประสิทธิภาพงานคณะกรรมการสถานศึกษาขั้นพื้นฐาน</t>
  </si>
  <si>
    <t>13</t>
  </si>
  <si>
    <t>โครงการพัฒนาระบบบริหารจัดการคุณภาพสู่มาตรฐานสากล SCQA</t>
  </si>
  <si>
    <t>14</t>
  </si>
  <si>
    <t>โครงการโรงเรียนธนาคาร</t>
  </si>
  <si>
    <t>นางสาวธัญญาเรศ</t>
  </si>
  <si>
    <t xml:space="preserve">  กลุ่มงานบริหารงานบุคคล</t>
  </si>
  <si>
    <t>15</t>
  </si>
  <si>
    <t>งานพัฒนาระบบบริหารงานบุคคล</t>
  </si>
  <si>
    <t>16</t>
  </si>
  <si>
    <t>โครงการจ้างครูอัตราจ้าง วิทยากร และบุคลากรปฏิบัติงานทั่วไป</t>
  </si>
  <si>
    <t>17</t>
  </si>
  <si>
    <t>โครงการเสริมสร้างขวัญและกำลังใจในการปฏิบัติราชการ</t>
  </si>
  <si>
    <t>นางเมธากานต์</t>
  </si>
  <si>
    <t>18</t>
  </si>
  <si>
    <t>โครงการพัฒนาวิชาชีพครูให้มีความก้าวหน้าตามวิทยฐานะ</t>
  </si>
  <si>
    <t>19</t>
  </si>
  <si>
    <t xml:space="preserve">โครงการพัฒนาครูและผู้บริหารตามมาตรฐานวิชาชีพ                     </t>
  </si>
  <si>
    <t xml:space="preserve">19.1 กิจกรรมหัวใจสีแดง </t>
  </si>
  <si>
    <t>นายพิชญ์</t>
  </si>
  <si>
    <t>19.2 กิจกรรมรัฐพิธีเนื่องในโอกาสวันสำคัญของชาติ</t>
  </si>
  <si>
    <t xml:space="preserve">19.3 กิจกรรมวันครู  </t>
  </si>
  <si>
    <t>19.4 กิจกรรมทัศนศึกษา ดูงานบุคลากร</t>
  </si>
  <si>
    <t>19.5 กิจกรรมเครือข่ายกลุ่มโรงเรียนเฉลิมพระเกียรติรัชมังคลาภิเษก</t>
  </si>
  <si>
    <t>19.6 กิจกรรมอบรม สัมมนา ไปราชการ</t>
  </si>
  <si>
    <t xml:space="preserve">  กลุ่มงานบริหารทั่วไป</t>
  </si>
  <si>
    <t>20</t>
  </si>
  <si>
    <t>งานพัฒนาสำนักงานบริหารงานทั่วไป</t>
  </si>
  <si>
    <t>นางสาวอรวรรณ</t>
  </si>
  <si>
    <t>21</t>
  </si>
  <si>
    <t>งานปรับปรุงภูมิทัศน์และงานอาคารสถานที่</t>
  </si>
  <si>
    <t>22</t>
  </si>
  <si>
    <t>งานปฏิคม</t>
  </si>
  <si>
    <t>นางสาวพิมพ์ศิริ</t>
  </si>
  <si>
    <t>23</t>
  </si>
  <si>
    <t>งานบริการสุขภาพและอนามัยในโรงเรียน</t>
  </si>
  <si>
    <t>24</t>
  </si>
  <si>
    <t>งานโสตทัศนศึกษาและประชาสัมพันธ์</t>
  </si>
  <si>
    <t>25</t>
  </si>
  <si>
    <t>งานเทคโนโลยีสารสนเทศและระบบเครือข่าย</t>
  </si>
  <si>
    <t>25.1 กิจกรรมปรับปรุงห้องปฏิบัติการคอมพิวเตอร์</t>
  </si>
  <si>
    <t>25.2 กิจกรรมปรับปรุงระบบเครือข่ายสัญญาณอินเทอร์เน็ต</t>
  </si>
  <si>
    <t>25.3 กิจกรรมปรับปรุงห้อง Smart Classrooms</t>
  </si>
  <si>
    <t>26</t>
  </si>
  <si>
    <t xml:space="preserve">โครงการส่งเสริมศิลปวัฒนธรรม ความเป็นไทยและล้านนา </t>
  </si>
  <si>
    <t xml:space="preserve">  กลุ่มงานบริหารกิจการนักเรียน</t>
  </si>
  <si>
    <t>27</t>
  </si>
  <si>
    <t>โครงการพัฒนาระบบงานบริหารกิจการนักเรียน</t>
  </si>
  <si>
    <t>นายอรุณ</t>
  </si>
  <si>
    <t>28</t>
  </si>
  <si>
    <t>โครงการพัฒนาระบบดูแลช่วยเหลือนักเรียน</t>
  </si>
  <si>
    <t>28.1 กิจกรรมคัดกรองนักเรียน</t>
  </si>
  <si>
    <t>28.2 กิจกรรมป้องกันและแก้ไขพฤติกรรมที่ไม่พึงประสงค์</t>
  </si>
  <si>
    <t>นายอุดร</t>
  </si>
  <si>
    <t>29</t>
  </si>
  <si>
    <t>โครงการส่งเสริมประชาธิปไตยในโรงเรียนและสภานักเรียน</t>
  </si>
  <si>
    <t>ก.พ.</t>
  </si>
  <si>
    <t>30</t>
  </si>
  <si>
    <t>โครงการสถานศึกษาปลอดภัย MOE Safety Center</t>
  </si>
  <si>
    <t>30.1 กิจกรรมการอบรมการขับขี่ปลอดภัยในสถานศึกษา</t>
  </si>
  <si>
    <t>กค.-สค.66</t>
  </si>
  <si>
    <t>30.2 กิจกรรมการป้องกันการตั้งครรภ์ในวัยรุ่นและเพศวิถี</t>
  </si>
  <si>
    <t>30.3 กิจกรรมการป้องกันอุบัติภัย</t>
  </si>
  <si>
    <t>30.4 กิจกรรมการป้องความรุนแรง</t>
  </si>
  <si>
    <t>30.5 กิจกรรมการป้องกันโรคซึมเศร้าและโรคระบาด</t>
  </si>
  <si>
    <t>31</t>
  </si>
  <si>
    <t>โครงการส่งเสริมเครือข่ายทางการศึกษา</t>
  </si>
  <si>
    <t>31.1 กิจกรรมวันประชุมผู้ปกครอง</t>
  </si>
  <si>
    <t>31.2 กิจกรรมเครือข่ายรถรับส่งนักเรียน</t>
  </si>
  <si>
    <t>31.3 กิจกรรมเครือข่ายผู้ปกครอง</t>
  </si>
  <si>
    <t>31.4 งานเครือข่ายการศึกษาในเขตพื้นที่บริการ (อำเภอ)</t>
  </si>
  <si>
    <t>ครูคฑาวุฒิ</t>
  </si>
  <si>
    <t>31.5 งานเครือข่ายการศึกษาโรงเรียนมัธยมศึกษา (กลุ่ม)</t>
  </si>
  <si>
    <t>31.6 งานตามนโยบายหน่วยงานต้นสังกัด (สพม.ชร.  สพฐ)</t>
  </si>
  <si>
    <t>32</t>
  </si>
  <si>
    <t>โครงการส่งเสริมโรงเรียนคุณธรรม และโรงเรียนวิถีพุทธ</t>
  </si>
  <si>
    <t>32.1 กิจกรรมวันไหว้ครู</t>
  </si>
  <si>
    <t>มิย.66</t>
  </si>
  <si>
    <t>ครูอุดร</t>
  </si>
  <si>
    <t>32.2 กิจกรรมอบรมคุณธรรมจริยธรรมรวมพลังแผ่นดินขจัดสิ้นยาเสพติด</t>
  </si>
  <si>
    <t>สค.66</t>
  </si>
  <si>
    <t>32.3 กิจกรรมค่ายคุณธรรม คนดีศรีรัชมังคลาภิเษก</t>
  </si>
  <si>
    <t>กพ.66</t>
  </si>
  <si>
    <t>นายคฑาวุฒิ</t>
  </si>
  <si>
    <t>32.4 กิจกรรมทำดีให้เห็น</t>
  </si>
  <si>
    <t>32.5 กิจกรรมส่งเสริมความหลากหลายทางวัฒนธรรม</t>
  </si>
  <si>
    <t>32.6 กิจกรรมปฐมนิเทศ และปัจฉิมนิเทศ</t>
  </si>
  <si>
    <t>มี.ค.66-พ.ค.66</t>
  </si>
  <si>
    <t>32.7 โครงงานคุณธรรม</t>
  </si>
  <si>
    <t>33</t>
  </si>
  <si>
    <t>โครงการส่งเสริมความรักชาติ ศาสนา พระมหากษัตริย์</t>
  </si>
  <si>
    <t>โครงการตามนโยบายและจุดเน้นของสถานศึกษา</t>
  </si>
  <si>
    <t>34</t>
  </si>
  <si>
    <t>โครงการศูนย์การเรียนรู้ตามหลักปรัชญาของเศรษฐกิจพอเพียง</t>
  </si>
  <si>
    <t>อภิรัตน์/นุชนาฎ</t>
  </si>
  <si>
    <t>35</t>
  </si>
  <si>
    <t>โครงการสวนพฤกษศาสตร์ในโรงเรียน</t>
  </si>
  <si>
    <t>อรวรรณ/วีระยุทธ</t>
  </si>
  <si>
    <t>36</t>
  </si>
  <si>
    <t>โครงการจิตอาสาเราทำความดีด้วยใจ</t>
  </si>
  <si>
    <t>เมธากานต์/สุวิเชษฐ์</t>
  </si>
  <si>
    <t>37</t>
  </si>
  <si>
    <t>โครงการป้องกันและแก้ไขปัญหายาเสพติดในสถานศึกษาทูบีนัมเบอร์วัน</t>
  </si>
  <si>
    <t>อรุณ/สุวิเชษฐ์</t>
  </si>
  <si>
    <t>38</t>
  </si>
  <si>
    <t>โครงการเรียนรู้ประวัติศาสตร์ชาติไทย</t>
  </si>
  <si>
    <t>มณฑนรรห์/วัชรสิน</t>
  </si>
  <si>
    <t>39</t>
  </si>
  <si>
    <t>โครงการเฉลิมพระเกียรติ รัชมังคลาภิเษก</t>
  </si>
  <si>
    <t>ภาพิมน</t>
  </si>
  <si>
    <t>40</t>
  </si>
  <si>
    <t>โรงเรียนสวยภูมิทัศน์สดใส ปลอดภัยไร้มลพิษ</t>
  </si>
  <si>
    <t>อรวรรณ/จตุพร</t>
  </si>
  <si>
    <t>รายจ่ายประจำ</t>
  </si>
  <si>
    <t>งบกลางบริหารจัดการและรายจ่ายประจำ</t>
  </si>
  <si>
    <t>1</t>
  </si>
  <si>
    <t>งบกลางบริหารจัดการ</t>
  </si>
  <si>
    <t>นายณรงค์</t>
  </si>
  <si>
    <t xml:space="preserve">ค่าสาธารณูปโภค (ไฟฟ้า น้ำประปา โทรศัพท์ อินเตอร์เน็ต ขยะ)  </t>
  </si>
  <si>
    <t>3</t>
  </si>
  <si>
    <t xml:space="preserve">ค่าน้ำมันเชื้อเพลิง </t>
  </si>
  <si>
    <t>นายสุรเดช</t>
  </si>
  <si>
    <t>4</t>
  </si>
  <si>
    <t>บำรุงรักษายานพาหนะ</t>
  </si>
  <si>
    <t>5</t>
  </si>
  <si>
    <t>ค่ากระดาษเอกสาร หมึกพิมพ์</t>
  </si>
  <si>
    <t>6</t>
  </si>
  <si>
    <t>ค่าซ่อมบำรุงวัสดุ ครุภัณฑ์ คอมพิวเตอร์ สำนักงาน</t>
  </si>
  <si>
    <t>งบประมาณกลุ่มงาน</t>
  </si>
  <si>
    <t>ร้อยละ</t>
  </si>
  <si>
    <t>กลุ่มงานบริหารวิชาการ</t>
  </si>
  <si>
    <t>กลุ่มงานแผนงานและงบประมาณ</t>
  </si>
  <si>
    <t>กลุ่มงานบริหารงานบุคคล</t>
  </si>
  <si>
    <t>กลุ่มงานบริหารทั่วไป</t>
  </si>
  <si>
    <t>กลุ่มงานบริหารกิจการนักเรียน</t>
  </si>
  <si>
    <t xml:space="preserve">     รวม       งบประมาณ ที่ได้รับจัดสรร</t>
  </si>
  <si>
    <t>จำนวนที่ใช้</t>
  </si>
  <si>
    <t>คงเหลือ</t>
  </si>
  <si>
    <t>โครงการพัฒนาศักยภาพการแข่งขันทักษะวิชาการ และงานศิลปหัตถกรรมนักเรียน</t>
  </si>
  <si>
    <t>4.1 กิจกรรมแข่งทักษะวิชาการ (ระดับเขตพื้นที่การศึกษา)</t>
  </si>
  <si>
    <t>4.2 กิจกรรมแข่งทักษะวิชาการ (ระดับภาค)</t>
  </si>
  <si>
    <t xml:space="preserve">     6.1.7 กลุ่มสาระการเรียนรู้วิทยาศาสตร์และเทคโนโลยี</t>
  </si>
  <si>
    <t>6.3 ค่ายส่งเสริมความเป็นเลิศทางด้านวิทยาศาสตร์  ดาราศาสตร์และสัปดาห์วิทยาศาสตร์</t>
  </si>
  <si>
    <t>ก.พ. 66</t>
  </si>
  <si>
    <t>สุนิสา</t>
  </si>
  <si>
    <t>รวมจัดสรร</t>
  </si>
  <si>
    <t>สถานะโครงการ</t>
  </si>
  <si>
    <t>ส่งรายงาน</t>
  </si>
  <si>
    <t>ยังไม่สิ้นสุดโครงการ</t>
  </si>
  <si>
    <t>สิ้นสุดโครงการแล้ว</t>
  </si>
  <si>
    <t>PDF</t>
  </si>
  <si>
    <t>รูปเล่ม</t>
  </si>
  <si>
    <t>นางสาวสุนิสา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</si>
</sst>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_-;\-* #,##0_-;_-* &quot;-&quot;??_-;_-@"/>
  </numFmts>
  <fonts count="17">
    <font>
      <sz val="11.0"/>
      <color theme="1"/>
      <name val="Calibri"/>
      <scheme val="minor"/>
    </font>
    <font>
      <b/>
      <sz val="16.0"/>
      <color theme="1"/>
      <name val="TH Sarabun PSK"/>
    </font>
    <font/>
    <font>
      <sz val="14.0"/>
      <color theme="1"/>
      <name val="TH Sarabun PSK"/>
    </font>
    <font>
      <b/>
      <sz val="14.0"/>
      <color theme="1"/>
      <name val="TH Sarabun PSK"/>
    </font>
    <font>
      <b/>
      <sz val="12.0"/>
      <color theme="1"/>
      <name val="TH Sarabun PSK"/>
    </font>
    <font>
      <sz val="11.0"/>
      <color theme="1"/>
      <name val="TH Sarabun PSK"/>
    </font>
    <font>
      <b/>
      <sz val="14.0"/>
      <color rgb="FFFF0000"/>
      <name val="TH Sarabun PSK"/>
    </font>
    <font>
      <b/>
      <sz val="12.0"/>
      <color rgb="FFFF0000"/>
      <name val="TH Sarabun PSK"/>
    </font>
    <font>
      <sz val="12.0"/>
      <color theme="1"/>
      <name val="TH Sarabun PSK"/>
    </font>
    <font>
      <b/>
      <sz val="18.0"/>
      <color theme="1"/>
      <name val="TH Sarabun PSK"/>
    </font>
    <font>
      <sz val="14.0"/>
      <color rgb="FFFF0000"/>
      <name val="TH Sarabun PSK"/>
    </font>
    <font>
      <sz val="14.0"/>
      <color rgb="FF000000"/>
      <name val="TH Sarabun PSK"/>
    </font>
    <font>
      <sz val="12.0"/>
      <color rgb="FFFF0000"/>
      <name val="TH Sarabun PSK"/>
    </font>
    <font>
      <strike/>
      <sz val="14.0"/>
      <color theme="1"/>
      <name val="TH Sarabun PSK"/>
    </font>
    <font>
      <b/>
      <sz val="11.0"/>
      <color theme="1"/>
      <name val="TH Sarabun PSK"/>
    </font>
    <font>
      <sz val="13.0"/>
      <color theme="1"/>
      <name val="TH Sarabun PSK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ADADA"/>
        <bgColor rgb="FFDADADA"/>
      </patternFill>
    </fill>
  </fills>
  <borders count="4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/>
      <right/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0" fillId="0" fontId="3" numFmtId="0" xfId="0" applyFont="1"/>
    <xf borderId="2" fillId="0" fontId="4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2" fillId="0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0" vertical="center" wrapText="1"/>
    </xf>
    <xf borderId="3" fillId="2" fontId="4" numFmtId="0" xfId="0" applyAlignment="1" applyBorder="1" applyFill="1" applyFont="1">
      <alignment horizontal="left" vertical="center"/>
    </xf>
    <xf borderId="8" fillId="2" fontId="5" numFmtId="0" xfId="0" applyAlignment="1" applyBorder="1" applyFont="1">
      <alignment horizontal="right" vertical="center"/>
    </xf>
    <xf borderId="8" fillId="2" fontId="5" numFmtId="0" xfId="0" applyAlignment="1" applyBorder="1" applyFont="1">
      <alignment horizontal="right" shrinkToFit="0" vertical="center" wrapText="1"/>
    </xf>
    <xf borderId="7" fillId="2" fontId="5" numFmtId="16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right" vertical="center"/>
    </xf>
    <xf borderId="8" fillId="2" fontId="5" numFmtId="164" xfId="0" applyAlignment="1" applyBorder="1" applyFont="1" applyNumberFormat="1">
      <alignment horizontal="right" vertical="center"/>
    </xf>
    <xf borderId="3" fillId="3" fontId="4" numFmtId="0" xfId="0" applyAlignment="1" applyBorder="1" applyFill="1" applyFont="1">
      <alignment horizontal="left" vertical="center"/>
    </xf>
    <xf borderId="8" fillId="3" fontId="5" numFmtId="164" xfId="0" applyAlignment="1" applyBorder="1" applyFont="1" applyNumberFormat="1">
      <alignment horizontal="right" vertical="center"/>
    </xf>
    <xf borderId="8" fillId="3" fontId="5" numFmtId="164" xfId="0" applyAlignment="1" applyBorder="1" applyFont="1" applyNumberFormat="1">
      <alignment horizontal="right" shrinkToFit="0" vertical="center" wrapText="1"/>
    </xf>
    <xf borderId="7" fillId="3" fontId="5" numFmtId="164" xfId="0" applyAlignment="1" applyBorder="1" applyFont="1" applyNumberFormat="1">
      <alignment horizontal="right" shrinkToFit="0" vertical="center" wrapText="1"/>
    </xf>
    <xf borderId="7" fillId="3" fontId="5" numFmtId="164" xfId="0" applyAlignment="1" applyBorder="1" applyFont="1" applyNumberFormat="1">
      <alignment horizontal="right" vertical="center"/>
    </xf>
    <xf borderId="8" fillId="3" fontId="5" numFmtId="165" xfId="0" applyAlignment="1" applyBorder="1" applyFont="1" applyNumberFormat="1">
      <alignment horizontal="right" vertical="center"/>
    </xf>
    <xf borderId="0" fillId="0" fontId="6" numFmtId="0" xfId="0" applyFont="1"/>
    <xf borderId="3" fillId="2" fontId="7" numFmtId="0" xfId="0" applyAlignment="1" applyBorder="1" applyFont="1">
      <alignment horizontal="center" vertical="center"/>
    </xf>
    <xf borderId="8" fillId="2" fontId="8" numFmtId="164" xfId="0" applyAlignment="1" applyBorder="1" applyFont="1" applyNumberFormat="1">
      <alignment horizontal="right" vertical="center"/>
    </xf>
    <xf borderId="8" fillId="2" fontId="8" numFmtId="164" xfId="0" applyAlignment="1" applyBorder="1" applyFont="1" applyNumberFormat="1">
      <alignment horizontal="right" shrinkToFit="0" vertical="center" wrapText="1"/>
    </xf>
    <xf borderId="9" fillId="2" fontId="8" numFmtId="164" xfId="0" applyAlignment="1" applyBorder="1" applyFont="1" applyNumberFormat="1">
      <alignment horizontal="right" shrinkToFit="0" vertical="center" wrapText="1"/>
    </xf>
    <xf borderId="7" fillId="2" fontId="8" numFmtId="164" xfId="0" applyAlignment="1" applyBorder="1" applyFont="1" applyNumberFormat="1">
      <alignment horizontal="right" shrinkToFit="0" vertical="center" wrapText="1"/>
    </xf>
    <xf borderId="7" fillId="2" fontId="8" numFmtId="164" xfId="0" applyAlignment="1" applyBorder="1" applyFont="1" applyNumberFormat="1">
      <alignment horizontal="right" vertical="center"/>
    </xf>
    <xf borderId="8" fillId="2" fontId="8" numFmtId="165" xfId="0" applyAlignment="1" applyBorder="1" applyFont="1" applyNumberFormat="1">
      <alignment horizontal="right" vertical="center"/>
    </xf>
    <xf borderId="6" fillId="0" fontId="3" numFmtId="0" xfId="0" applyAlignment="1" applyBorder="1" applyFont="1">
      <alignment horizontal="center" vertical="center"/>
    </xf>
    <xf borderId="6" fillId="0" fontId="3" numFmtId="0" xfId="0" applyBorder="1" applyFont="1"/>
    <xf borderId="6" fillId="0" fontId="9" numFmtId="164" xfId="0" applyAlignment="1" applyBorder="1" applyFont="1" applyNumberFormat="1">
      <alignment horizontal="right" vertical="center"/>
    </xf>
    <xf borderId="9" fillId="4" fontId="5" numFmtId="4" xfId="0" applyAlignment="1" applyBorder="1" applyFill="1" applyFont="1" applyNumberFormat="1">
      <alignment horizontal="right" vertical="center"/>
    </xf>
    <xf borderId="7" fillId="4" fontId="5" numFmtId="164" xfId="0" applyAlignment="1" applyBorder="1" applyFont="1" applyNumberFormat="1">
      <alignment horizontal="right" vertical="center"/>
    </xf>
    <xf borderId="6" fillId="0" fontId="5" numFmtId="164" xfId="0" applyAlignment="1" applyBorder="1" applyFont="1" applyNumberFormat="1">
      <alignment horizontal="right" vertical="center"/>
    </xf>
    <xf borderId="7" fillId="0" fontId="3" numFmtId="0" xfId="0" applyAlignment="1" applyBorder="1" applyFont="1">
      <alignment horizontal="center" vertical="center"/>
    </xf>
    <xf borderId="7" fillId="0" fontId="3" numFmtId="0" xfId="0" applyBorder="1" applyFont="1"/>
    <xf borderId="7" fillId="0" fontId="9" numFmtId="164" xfId="0" applyAlignment="1" applyBorder="1" applyFont="1" applyNumberFormat="1">
      <alignment horizontal="right" vertical="center"/>
    </xf>
    <xf borderId="0" fillId="0" fontId="3" numFmtId="4" xfId="0" applyFont="1" applyNumberFormat="1"/>
    <xf borderId="0" fillId="0" fontId="3" numFmtId="164" xfId="0" applyFont="1" applyNumberFormat="1"/>
    <xf borderId="0" fillId="0" fontId="5" numFmtId="3" xfId="0" applyAlignment="1" applyFont="1" applyNumberFormat="1">
      <alignment horizontal="right" vertical="center"/>
    </xf>
    <xf borderId="10" fillId="4" fontId="5" numFmtId="164" xfId="0" applyAlignment="1" applyBorder="1" applyFont="1" applyNumberFormat="1">
      <alignment horizontal="right" vertical="center"/>
    </xf>
    <xf borderId="3" fillId="3" fontId="4" numFmtId="0" xfId="0" applyAlignment="1" applyBorder="1" applyFont="1">
      <alignment horizontal="center"/>
    </xf>
    <xf borderId="0" fillId="0" fontId="9" numFmtId="0" xfId="0" applyFont="1"/>
    <xf borderId="0" fillId="0" fontId="9" numFmtId="4" xfId="0" applyFont="1" applyNumberFormat="1"/>
    <xf borderId="0" fillId="0" fontId="1" numFmtId="0" xfId="0" applyAlignment="1" applyFont="1">
      <alignment horizontal="center"/>
    </xf>
    <xf borderId="0" fillId="0" fontId="1" numFmtId="0" xfId="0" applyFont="1"/>
    <xf borderId="0" fillId="0" fontId="4" numFmtId="164" xfId="0" applyFont="1" applyNumberFormat="1"/>
    <xf borderId="0" fillId="0" fontId="4" numFmtId="0" xfId="0" applyAlignment="1" applyFont="1">
      <alignment vertical="center"/>
    </xf>
    <xf borderId="0" fillId="0" fontId="1" numFmtId="2" xfId="0" applyFont="1" applyNumberFormat="1"/>
    <xf borderId="0" fillId="0" fontId="5" numFmtId="164" xfId="0" applyFont="1" applyNumberFormat="1"/>
    <xf borderId="0" fillId="0" fontId="1" numFmtId="3" xfId="0" applyFont="1" applyNumberFormat="1"/>
    <xf borderId="0" fillId="0" fontId="5" numFmtId="3" xfId="0" applyFont="1" applyNumberFormat="1"/>
    <xf borderId="0" fillId="0" fontId="1" numFmtId="1" xfId="0" applyFont="1" applyNumberForma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0" fillId="0" fontId="3" numFmtId="1" xfId="0" applyAlignment="1" applyFont="1" applyNumberFormat="1">
      <alignment horizontal="right" vertical="center"/>
    </xf>
    <xf borderId="0" fillId="0" fontId="3" numFmtId="165" xfId="0" applyAlignment="1" applyFont="1" applyNumberFormat="1">
      <alignment vertical="center"/>
    </xf>
    <xf borderId="0" fillId="0" fontId="3" numFmtId="1" xfId="0" applyFont="1" applyNumberFormat="1"/>
    <xf borderId="0" fillId="0" fontId="4" numFmtId="165" xfId="0" applyAlignment="1" applyFont="1" applyNumberFormat="1">
      <alignment horizontal="left" vertical="center"/>
    </xf>
    <xf borderId="0" fillId="0" fontId="4" numFmtId="165" xfId="0" applyAlignment="1" applyFont="1" applyNumberFormat="1">
      <alignment vertical="center"/>
    </xf>
    <xf borderId="0" fillId="0" fontId="3" numFmtId="165" xfId="0" applyFont="1" applyNumberFormat="1"/>
    <xf borderId="0" fillId="0" fontId="4" numFmtId="0" xfId="0" applyFont="1"/>
    <xf borderId="0" fillId="0" fontId="10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0" fillId="0" fontId="7" numFmtId="49" xfId="0" applyAlignment="1" applyFont="1" applyNumberFormat="1">
      <alignment horizontal="center"/>
    </xf>
    <xf borderId="0" fillId="0" fontId="7" numFmtId="49" xfId="0" applyAlignment="1" applyFont="1" applyNumberFormat="1">
      <alignment horizontal="left"/>
    </xf>
    <xf borderId="2" fillId="3" fontId="4" numFmtId="49" xfId="0" applyAlignment="1" applyBorder="1" applyFont="1" applyNumberFormat="1">
      <alignment horizontal="center" vertical="center"/>
    </xf>
    <xf borderId="3" fillId="3" fontId="4" numFmtId="0" xfId="0" applyAlignment="1" applyBorder="1" applyFont="1">
      <alignment horizontal="center" vertical="center"/>
    </xf>
    <xf borderId="2" fillId="3" fontId="5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vertical="center"/>
    </xf>
    <xf borderId="7" fillId="3" fontId="4" numFmtId="0" xfId="0" applyAlignment="1" applyBorder="1" applyFont="1">
      <alignment horizontal="center" shrinkToFit="0" vertical="center" wrapText="1"/>
    </xf>
    <xf borderId="7" fillId="3" fontId="4" numFmtId="0" xfId="0" applyAlignment="1" applyBorder="1" applyFont="1">
      <alignment horizontal="center" shrinkToFit="0" wrapText="1"/>
    </xf>
    <xf borderId="11" fillId="3" fontId="1" numFmtId="0" xfId="0" applyAlignment="1" applyBorder="1" applyFont="1">
      <alignment horizontal="center" vertical="center"/>
    </xf>
    <xf borderId="3" fillId="2" fontId="4" numFmtId="49" xfId="0" applyAlignment="1" applyBorder="1" applyFont="1" applyNumberFormat="1">
      <alignment horizontal="left" vertical="top"/>
    </xf>
    <xf borderId="7" fillId="2" fontId="4" numFmtId="3" xfId="0" applyAlignment="1" applyBorder="1" applyFont="1" applyNumberFormat="1">
      <alignment horizontal="right"/>
    </xf>
    <xf borderId="7" fillId="2" fontId="4" numFmtId="3" xfId="0" applyAlignment="1" applyBorder="1" applyFont="1" applyNumberFormat="1">
      <alignment vertical="center"/>
    </xf>
    <xf borderId="7" fillId="2" fontId="4" numFmtId="0" xfId="0" applyAlignment="1" applyBorder="1" applyFont="1">
      <alignment horizontal="center" vertical="center"/>
    </xf>
    <xf borderId="10" fillId="2" fontId="4" numFmtId="49" xfId="0" applyAlignment="1" applyBorder="1" applyFont="1" applyNumberFormat="1">
      <alignment vertical="top"/>
    </xf>
    <xf borderId="12" fillId="2" fontId="4" numFmtId="49" xfId="0" applyAlignment="1" applyBorder="1" applyFont="1" applyNumberFormat="1">
      <alignment vertical="top"/>
    </xf>
    <xf borderId="13" fillId="2" fontId="4" numFmtId="3" xfId="0" applyAlignment="1" applyBorder="1" applyFont="1" applyNumberFormat="1">
      <alignment horizontal="right"/>
    </xf>
    <xf borderId="13" fillId="2" fontId="4" numFmtId="3" xfId="0" applyAlignment="1" applyBorder="1" applyFont="1" applyNumberFormat="1">
      <alignment vertical="center"/>
    </xf>
    <xf borderId="13" fillId="2" fontId="3" numFmtId="3" xfId="0" applyAlignment="1" applyBorder="1" applyFont="1" applyNumberFormat="1">
      <alignment vertical="center"/>
    </xf>
    <xf borderId="13" fillId="2" fontId="3" numFmtId="0" xfId="0" applyAlignment="1" applyBorder="1" applyFont="1">
      <alignment horizontal="center"/>
    </xf>
    <xf borderId="0" fillId="0" fontId="3" numFmtId="165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14" fillId="0" fontId="4" numFmtId="49" xfId="0" applyAlignment="1" applyBorder="1" applyFont="1" applyNumberFormat="1">
      <alignment horizontal="center" vertical="top"/>
    </xf>
    <xf borderId="0" fillId="0" fontId="3" numFmtId="49" xfId="0" applyFont="1" applyNumberFormat="1"/>
    <xf borderId="14" fillId="0" fontId="3" numFmtId="3" xfId="0" applyAlignment="1" applyBorder="1" applyFont="1" applyNumberFormat="1">
      <alignment horizontal="right"/>
    </xf>
    <xf borderId="14" fillId="0" fontId="4" numFmtId="3" xfId="0" applyAlignment="1" applyBorder="1" applyFont="1" applyNumberFormat="1">
      <alignment horizontal="right"/>
    </xf>
    <xf borderId="14" fillId="0" fontId="3" numFmtId="0" xfId="0" applyAlignment="1" applyBorder="1" applyFont="1">
      <alignment horizontal="center"/>
    </xf>
    <xf borderId="15" fillId="0" fontId="9" numFmtId="0" xfId="0" applyAlignment="1" applyBorder="1" applyFont="1">
      <alignment horizontal="left"/>
    </xf>
    <xf borderId="0" fillId="0" fontId="3" numFmtId="3" xfId="0" applyAlignment="1" applyFont="1" applyNumberFormat="1">
      <alignment horizontal="center"/>
    </xf>
    <xf borderId="14" fillId="0" fontId="9" numFmtId="0" xfId="0" applyAlignment="1" applyBorder="1" applyFont="1">
      <alignment horizontal="left"/>
    </xf>
    <xf borderId="0" fillId="0" fontId="3" numFmtId="49" xfId="0" applyAlignment="1" applyFont="1" applyNumberFormat="1">
      <alignment horizontal="left"/>
    </xf>
    <xf borderId="0" fillId="0" fontId="3" numFmtId="0" xfId="0" applyAlignment="1" applyFont="1">
      <alignment horizontal="left" vertical="top"/>
    </xf>
    <xf borderId="0" fillId="0" fontId="3" numFmtId="3" xfId="0" applyFont="1" applyNumberFormat="1"/>
    <xf borderId="14" fillId="0" fontId="3" numFmtId="3" xfId="0" applyAlignment="1" applyBorder="1" applyFont="1" applyNumberFormat="1">
      <alignment horizontal="center"/>
    </xf>
    <xf borderId="6" fillId="0" fontId="4" numFmtId="49" xfId="0" applyAlignment="1" applyBorder="1" applyFont="1" applyNumberFormat="1">
      <alignment horizontal="center" vertical="top"/>
    </xf>
    <xf borderId="14" fillId="0" fontId="11" numFmtId="3" xfId="0" applyAlignment="1" applyBorder="1" applyFont="1" applyNumberFormat="1">
      <alignment horizontal="right"/>
    </xf>
    <xf borderId="14" fillId="0" fontId="6" numFmtId="0" xfId="0" applyAlignment="1" applyBorder="1" applyFont="1">
      <alignment horizontal="left"/>
    </xf>
    <xf borderId="10" fillId="2" fontId="4" numFmtId="49" xfId="0" applyAlignment="1" applyBorder="1" applyFont="1" applyNumberFormat="1">
      <alignment horizontal="center" vertical="center"/>
    </xf>
    <xf borderId="16" fillId="2" fontId="4" numFmtId="49" xfId="0" applyAlignment="1" applyBorder="1" applyFont="1" applyNumberFormat="1">
      <alignment shrinkToFit="0" vertical="top" wrapText="1"/>
    </xf>
    <xf borderId="10" fillId="2" fontId="4" numFmtId="3" xfId="0" applyAlignment="1" applyBorder="1" applyFont="1" applyNumberFormat="1">
      <alignment horizontal="right"/>
    </xf>
    <xf borderId="10" fillId="2" fontId="4" numFmtId="3" xfId="0" applyAlignment="1" applyBorder="1" applyFont="1" applyNumberFormat="1">
      <alignment vertical="center"/>
    </xf>
    <xf borderId="10" fillId="2" fontId="4" numFmtId="4" xfId="0" applyAlignment="1" applyBorder="1" applyFont="1" applyNumberFormat="1">
      <alignment vertical="center"/>
    </xf>
    <xf borderId="16" fillId="2" fontId="4" numFmtId="4" xfId="0" applyAlignment="1" applyBorder="1" applyFont="1" applyNumberFormat="1">
      <alignment vertical="center"/>
    </xf>
    <xf borderId="10" fillId="2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4" fillId="0" fontId="4" numFmtId="49" xfId="0" applyAlignment="1" applyBorder="1" applyFont="1" applyNumberFormat="1">
      <alignment vertical="top"/>
    </xf>
    <xf borderId="0" fillId="0" fontId="3" numFmtId="49" xfId="0" applyAlignment="1" applyFont="1" applyNumberFormat="1">
      <alignment shrinkToFit="0" wrapText="1"/>
    </xf>
    <xf borderId="13" fillId="4" fontId="3" numFmtId="4" xfId="0" applyAlignment="1" applyBorder="1" applyFont="1" applyNumberFormat="1">
      <alignment horizontal="right"/>
    </xf>
    <xf borderId="14" fillId="0" fontId="3" numFmtId="4" xfId="0" applyAlignment="1" applyBorder="1" applyFont="1" applyNumberFormat="1">
      <alignment horizontal="right"/>
    </xf>
    <xf borderId="0" fillId="0" fontId="3" numFmtId="4" xfId="0" applyAlignment="1" applyFont="1" applyNumberFormat="1">
      <alignment horizontal="right"/>
    </xf>
    <xf borderId="14" fillId="0" fontId="3" numFmtId="3" xfId="0" applyAlignment="1" applyBorder="1" applyFont="1" applyNumberFormat="1">
      <alignment horizontal="right" shrinkToFit="0" vertical="top" wrapText="1"/>
    </xf>
    <xf borderId="14" fillId="0" fontId="3" numFmtId="0" xfId="0" applyAlignment="1" applyBorder="1" applyFont="1">
      <alignment horizontal="center" shrinkToFit="0" vertical="top" wrapText="1"/>
    </xf>
    <xf borderId="14" fillId="0" fontId="9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shrinkToFit="0" vertical="top" wrapText="1"/>
    </xf>
    <xf borderId="0" fillId="0" fontId="3" numFmtId="49" xfId="0" applyAlignment="1" applyFont="1" applyNumberFormat="1">
      <alignment vertical="center"/>
    </xf>
    <xf borderId="0" fillId="0" fontId="11" numFmtId="4" xfId="0" applyAlignment="1" applyFont="1" applyNumberFormat="1">
      <alignment horizontal="right"/>
    </xf>
    <xf borderId="0" fillId="0" fontId="3" numFmtId="49" xfId="0" applyAlignment="1" applyFont="1" applyNumberFormat="1">
      <alignment shrinkToFit="0" vertical="top" wrapText="1"/>
    </xf>
    <xf borderId="1" fillId="0" fontId="3" numFmtId="49" xfId="0" applyAlignment="1" applyBorder="1" applyFont="1" applyNumberFormat="1">
      <alignment vertical="center"/>
    </xf>
    <xf borderId="6" fillId="0" fontId="3" numFmtId="3" xfId="0" applyAlignment="1" applyBorder="1" applyFont="1" applyNumberFormat="1">
      <alignment horizontal="right"/>
    </xf>
    <xf borderId="8" fillId="4" fontId="3" numFmtId="3" xfId="0" applyAlignment="1" applyBorder="1" applyFont="1" applyNumberFormat="1">
      <alignment horizontal="right"/>
    </xf>
    <xf borderId="6" fillId="0" fontId="3" numFmtId="4" xfId="0" applyAlignment="1" applyBorder="1" applyFont="1" applyNumberFormat="1">
      <alignment horizontal="right"/>
    </xf>
    <xf borderId="1" fillId="0" fontId="3" numFmtId="4" xfId="0" applyAlignment="1" applyBorder="1" applyFont="1" applyNumberFormat="1">
      <alignment horizontal="right"/>
    </xf>
    <xf borderId="6" fillId="0" fontId="3" numFmtId="3" xfId="0" applyAlignment="1" applyBorder="1" applyFont="1" applyNumberFormat="1">
      <alignment horizontal="right" shrinkToFit="0" vertical="top" wrapText="1"/>
    </xf>
    <xf borderId="6" fillId="0" fontId="3" numFmtId="0" xfId="0" applyAlignment="1" applyBorder="1" applyFont="1">
      <alignment horizontal="center" shrinkToFit="0" vertical="top" wrapText="1"/>
    </xf>
    <xf borderId="6" fillId="0" fontId="9" numFmtId="0" xfId="0" applyAlignment="1" applyBorder="1" applyFont="1">
      <alignment horizontal="left" shrinkToFit="0" vertical="center" wrapText="1"/>
    </xf>
    <xf borderId="0" fillId="0" fontId="4" numFmtId="49" xfId="0" applyAlignment="1" applyFont="1" applyNumberFormat="1">
      <alignment horizontal="center" vertical="top"/>
    </xf>
    <xf borderId="0" fillId="0" fontId="3" numFmtId="3" xfId="0" applyAlignment="1" applyFont="1" applyNumberFormat="1">
      <alignment horizontal="right"/>
    </xf>
    <xf borderId="17" fillId="4" fontId="3" numFmtId="3" xfId="0" applyAlignment="1" applyBorder="1" applyFont="1" applyNumberFormat="1">
      <alignment horizontal="right"/>
    </xf>
    <xf borderId="0" fillId="0" fontId="3" numFmtId="3" xfId="0" applyAlignment="1" applyFont="1" applyNumberFormat="1">
      <alignment horizontal="right" shrinkToFit="0" vertical="top" wrapText="1"/>
    </xf>
    <xf borderId="0" fillId="0" fontId="9" numFmtId="0" xfId="0" applyAlignment="1" applyFont="1">
      <alignment horizontal="left" shrinkToFit="0" vertical="center" wrapText="1"/>
    </xf>
    <xf borderId="2" fillId="3" fontId="5" numFmtId="49" xfId="0" applyAlignment="1" applyBorder="1" applyFont="1" applyNumberFormat="1">
      <alignment horizontal="center" vertical="center"/>
    </xf>
    <xf borderId="3" fillId="3" fontId="5" numFmtId="0" xfId="0" applyAlignment="1" applyBorder="1" applyFont="1">
      <alignment horizontal="center" vertical="center"/>
    </xf>
    <xf borderId="2" fillId="3" fontId="5" numFmtId="0" xfId="0" applyAlignment="1" applyBorder="1" applyFont="1">
      <alignment horizontal="center" vertical="center"/>
    </xf>
    <xf borderId="7" fillId="3" fontId="5" numFmtId="0" xfId="0" applyAlignment="1" applyBorder="1" applyFont="1">
      <alignment horizontal="center" shrinkToFit="0" vertical="center" wrapText="1"/>
    </xf>
    <xf borderId="7" fillId="3" fontId="5" numFmtId="0" xfId="0" applyAlignment="1" applyBorder="1" applyFont="1">
      <alignment horizontal="center" shrinkToFit="0" wrapText="1"/>
    </xf>
    <xf borderId="11" fillId="3" fontId="5" numFmtId="0" xfId="0" applyAlignment="1" applyBorder="1" applyFont="1">
      <alignment horizontal="center" vertical="center"/>
    </xf>
    <xf borderId="16" fillId="2" fontId="4" numFmtId="49" xfId="0" applyBorder="1" applyFont="1" applyNumberFormat="1"/>
    <xf borderId="10" fillId="2" fontId="3" numFmtId="3" xfId="0" applyAlignment="1" applyBorder="1" applyFont="1" applyNumberFormat="1">
      <alignment horizontal="right"/>
    </xf>
    <xf borderId="10" fillId="2" fontId="3" numFmtId="4" xfId="0" applyAlignment="1" applyBorder="1" applyFont="1" applyNumberFormat="1">
      <alignment horizontal="right"/>
    </xf>
    <xf borderId="10" fillId="2" fontId="4" numFmtId="3" xfId="0" applyAlignment="1" applyBorder="1" applyFont="1" applyNumberFormat="1">
      <alignment horizontal="right" shrinkToFit="0" wrapText="1"/>
    </xf>
    <xf borderId="10" fillId="2" fontId="3" numFmtId="0" xfId="0" applyAlignment="1" applyBorder="1" applyFont="1">
      <alignment horizontal="center" shrinkToFit="0" vertical="top" wrapText="1"/>
    </xf>
    <xf borderId="13" fillId="4" fontId="3" numFmtId="3" xfId="0" applyAlignment="1" applyBorder="1" applyFont="1" applyNumberFormat="1">
      <alignment horizontal="right"/>
    </xf>
    <xf borderId="14" fillId="0" fontId="3" numFmtId="17" xfId="0" applyAlignment="1" applyBorder="1" applyFont="1" applyNumberFormat="1">
      <alignment horizontal="center" shrinkToFit="0" vertical="top" wrapText="1"/>
    </xf>
    <xf borderId="6" fillId="0" fontId="4" numFmtId="49" xfId="0" applyAlignment="1" applyBorder="1" applyFont="1" applyNumberFormat="1">
      <alignment vertical="top"/>
    </xf>
    <xf borderId="1" fillId="0" fontId="3" numFmtId="49" xfId="0" applyBorder="1" applyFont="1" applyNumberFormat="1"/>
    <xf borderId="10" fillId="2" fontId="4" numFmtId="49" xfId="0" applyAlignment="1" applyBorder="1" applyFont="1" applyNumberFormat="1">
      <alignment horizontal="center" vertical="top"/>
    </xf>
    <xf borderId="18" fillId="2" fontId="4" numFmtId="49" xfId="0" applyAlignment="1" applyBorder="1" applyFont="1" applyNumberFormat="1">
      <alignment shrinkToFit="0" vertical="top" wrapText="1"/>
    </xf>
    <xf borderId="18" fillId="2" fontId="4" numFmtId="3" xfId="0" applyAlignment="1" applyBorder="1" applyFont="1" applyNumberFormat="1">
      <alignment horizontal="right"/>
    </xf>
    <xf borderId="10" fillId="2" fontId="7" numFmtId="4" xfId="0" applyAlignment="1" applyBorder="1" applyFont="1" applyNumberFormat="1">
      <alignment horizontal="right"/>
    </xf>
    <xf borderId="10" fillId="2" fontId="4" numFmtId="3" xfId="0" applyAlignment="1" applyBorder="1" applyFont="1" applyNumberFormat="1">
      <alignment horizontal="right" shrinkToFit="0" vertical="top" wrapText="1"/>
    </xf>
    <xf borderId="15" fillId="0" fontId="3" numFmtId="49" xfId="0" applyAlignment="1" applyBorder="1" applyFont="1" applyNumberFormat="1">
      <alignment shrinkToFit="0" vertical="top" wrapText="1"/>
    </xf>
    <xf borderId="15" fillId="0" fontId="3" numFmtId="3" xfId="0" applyAlignment="1" applyBorder="1" applyFont="1" applyNumberFormat="1">
      <alignment horizontal="right"/>
    </xf>
    <xf borderId="7" fillId="2" fontId="4" numFmtId="49" xfId="0" applyAlignment="1" applyBorder="1" applyFont="1" applyNumberFormat="1">
      <alignment horizontal="center" vertical="top"/>
    </xf>
    <xf borderId="18" fillId="2" fontId="3" numFmtId="4" xfId="0" applyAlignment="1" applyBorder="1" applyFont="1" applyNumberFormat="1">
      <alignment horizontal="right"/>
    </xf>
    <xf borderId="19" fillId="2" fontId="3" numFmtId="17" xfId="0" applyAlignment="1" applyBorder="1" applyFont="1" applyNumberFormat="1">
      <alignment horizontal="center" shrinkToFit="0" vertical="top" wrapText="1"/>
    </xf>
    <xf borderId="7" fillId="2" fontId="9" numFmtId="0" xfId="0" applyAlignment="1" applyBorder="1" applyFont="1">
      <alignment horizontal="left"/>
    </xf>
    <xf borderId="16" fillId="2" fontId="4" numFmtId="49" xfId="0" applyAlignment="1" applyBorder="1" applyFont="1" applyNumberFormat="1">
      <alignment shrinkToFit="0" wrapText="1"/>
    </xf>
    <xf borderId="10" fillId="2" fontId="4" numFmtId="4" xfId="0" applyAlignment="1" applyBorder="1" applyFont="1" applyNumberFormat="1">
      <alignment horizontal="right"/>
    </xf>
    <xf borderId="14" fillId="0" fontId="4" numFmtId="3" xfId="0" applyAlignment="1" applyBorder="1" applyFont="1" applyNumberFormat="1">
      <alignment horizontal="right" vertical="top"/>
    </xf>
    <xf borderId="14" fillId="0" fontId="4" numFmtId="3" xfId="0" applyAlignment="1" applyBorder="1" applyFont="1" applyNumberFormat="1">
      <alignment horizontal="right" shrinkToFit="0" vertical="top" wrapText="1"/>
    </xf>
    <xf borderId="13" fillId="4" fontId="3" numFmtId="3" xfId="0" applyAlignment="1" applyBorder="1" applyFont="1" applyNumberFormat="1">
      <alignment horizontal="right" shrinkToFit="0" vertical="top" wrapText="1"/>
    </xf>
    <xf borderId="0" fillId="0" fontId="3" numFmtId="17" xfId="0" applyAlignment="1" applyFont="1" applyNumberFormat="1">
      <alignment horizontal="right"/>
    </xf>
    <xf borderId="14" fillId="0" fontId="3" numFmtId="0" xfId="0" applyAlignment="1" applyBorder="1" applyFont="1">
      <alignment horizontal="right" shrinkToFit="0" vertical="top" wrapText="1"/>
    </xf>
    <xf borderId="15" fillId="0" fontId="9" numFmtId="0" xfId="0" applyAlignment="1" applyBorder="1" applyFont="1">
      <alignment horizontal="left" shrinkToFit="0" vertical="center" wrapText="1"/>
    </xf>
    <xf borderId="0" fillId="0" fontId="3" numFmtId="17" xfId="0" applyFont="1" applyNumberFormat="1"/>
    <xf borderId="14" fillId="0" fontId="3" numFmtId="0" xfId="0" applyBorder="1" applyFont="1"/>
    <xf borderId="0" fillId="0" fontId="3" numFmtId="165" xfId="0" applyAlignment="1" applyFont="1" applyNumberFormat="1">
      <alignment horizontal="right"/>
    </xf>
    <xf borderId="0" fillId="0" fontId="3" numFmtId="49" xfId="0" applyAlignment="1" applyFont="1" applyNumberFormat="1">
      <alignment shrinkToFit="0" vertical="center" wrapText="1"/>
    </xf>
    <xf borderId="0" fillId="0" fontId="3" numFmtId="49" xfId="0" applyAlignment="1" applyFont="1" applyNumberFormat="1">
      <alignment horizontal="left" vertical="center"/>
    </xf>
    <xf borderId="15" fillId="0" fontId="3" numFmtId="4" xfId="0" applyAlignment="1" applyBorder="1" applyFont="1" applyNumberFormat="1">
      <alignment horizontal="right"/>
    </xf>
    <xf borderId="14" fillId="0" fontId="3" numFmtId="17" xfId="0" applyAlignment="1" applyBorder="1" applyFont="1" applyNumberFormat="1">
      <alignment horizontal="right"/>
    </xf>
    <xf borderId="15" fillId="0" fontId="9" numFmtId="4" xfId="0" applyAlignment="1" applyBorder="1" applyFont="1" applyNumberFormat="1">
      <alignment horizontal="left"/>
    </xf>
    <xf borderId="1" fillId="0" fontId="3" numFmtId="49" xfId="0" applyAlignment="1" applyBorder="1" applyFont="1" applyNumberFormat="1">
      <alignment horizontal="left" vertical="center"/>
    </xf>
    <xf borderId="20" fillId="0" fontId="3" numFmtId="4" xfId="0" applyAlignment="1" applyBorder="1" applyFont="1" applyNumberFormat="1">
      <alignment horizontal="right"/>
    </xf>
    <xf borderId="20" fillId="0" fontId="9" numFmtId="0" xfId="0" applyAlignment="1" applyBorder="1" applyFont="1">
      <alignment horizontal="left"/>
    </xf>
    <xf borderId="7" fillId="3" fontId="1" numFmtId="0" xfId="0" applyAlignment="1" applyBorder="1" applyFont="1">
      <alignment horizontal="center" vertical="center"/>
    </xf>
    <xf borderId="14" fillId="0" fontId="3" numFmtId="49" xfId="0" applyAlignment="1" applyBorder="1" applyFont="1" applyNumberFormat="1">
      <alignment vertical="top"/>
    </xf>
    <xf borderId="14" fillId="0" fontId="9" numFmtId="0" xfId="0" applyBorder="1" applyFont="1"/>
    <xf borderId="6" fillId="0" fontId="3" numFmtId="49" xfId="0" applyAlignment="1" applyBorder="1" applyFont="1" applyNumberFormat="1">
      <alignment vertical="top"/>
    </xf>
    <xf borderId="10" fillId="2" fontId="11" numFmtId="3" xfId="0" applyAlignment="1" applyBorder="1" applyFont="1" applyNumberFormat="1">
      <alignment horizontal="right"/>
    </xf>
    <xf borderId="0" fillId="0" fontId="11" numFmtId="0" xfId="0" applyAlignment="1" applyFont="1">
      <alignment horizontal="center" shrinkToFit="0" vertical="top" wrapText="1"/>
    </xf>
    <xf borderId="15" fillId="0" fontId="12" numFmtId="49" xfId="0" applyAlignment="1" applyBorder="1" applyFont="1" applyNumberFormat="1">
      <alignment shrinkToFit="0" wrapText="1"/>
    </xf>
    <xf borderId="14" fillId="0" fontId="3" numFmtId="3" xfId="0" applyAlignment="1" applyBorder="1" applyFont="1" applyNumberFormat="1">
      <alignment horizontal="center" vertical="center"/>
    </xf>
    <xf borderId="14" fillId="0" fontId="13" numFmtId="3" xfId="0" applyAlignment="1" applyBorder="1" applyFont="1" applyNumberFormat="1">
      <alignment horizontal="left"/>
    </xf>
    <xf borderId="15" fillId="0" fontId="12" numFmtId="49" xfId="0" applyBorder="1" applyFont="1" applyNumberFormat="1"/>
    <xf borderId="0" fillId="0" fontId="3" numFmtId="17" xfId="0" applyAlignment="1" applyFont="1" applyNumberFormat="1">
      <alignment horizontal="center" vertical="center"/>
    </xf>
    <xf borderId="7" fillId="2" fontId="4" numFmtId="49" xfId="0" applyAlignment="1" applyBorder="1" applyFont="1" applyNumberFormat="1">
      <alignment shrinkToFit="0" vertical="top" wrapText="1"/>
    </xf>
    <xf borderId="7" fillId="2" fontId="3" numFmtId="3" xfId="0" applyAlignment="1" applyBorder="1" applyFont="1" applyNumberFormat="1">
      <alignment horizontal="right"/>
    </xf>
    <xf borderId="7" fillId="2" fontId="4" numFmtId="3" xfId="0" applyAlignment="1" applyBorder="1" applyFont="1" applyNumberFormat="1">
      <alignment horizontal="right" vertical="center"/>
    </xf>
    <xf borderId="7" fillId="2" fontId="3" numFmtId="3" xfId="0" applyAlignment="1" applyBorder="1" applyFont="1" applyNumberFormat="1">
      <alignment horizontal="center" vertical="center"/>
    </xf>
    <xf borderId="7" fillId="2" fontId="9" numFmtId="3" xfId="0" applyAlignment="1" applyBorder="1" applyFont="1" applyNumberFormat="1">
      <alignment vertical="top"/>
    </xf>
    <xf borderId="0" fillId="0" fontId="7" numFmtId="49" xfId="0" applyAlignment="1" applyFont="1" applyNumberFormat="1">
      <alignment horizontal="right" shrinkToFit="0" vertical="top" wrapText="1"/>
    </xf>
    <xf borderId="7" fillId="2" fontId="4" numFmtId="3" xfId="0" applyAlignment="1" applyBorder="1" applyFont="1" applyNumberFormat="1">
      <alignment horizontal="right" shrinkToFit="0" wrapText="1"/>
    </xf>
    <xf borderId="7" fillId="2" fontId="4" numFmtId="0" xfId="0" applyAlignment="1" applyBorder="1" applyFont="1">
      <alignment horizontal="center" shrinkToFit="0" wrapText="1"/>
    </xf>
    <xf borderId="7" fillId="2" fontId="4" numFmtId="165" xfId="0" applyAlignment="1" applyBorder="1" applyFont="1" applyNumberFormat="1">
      <alignment horizontal="right" vertical="center"/>
    </xf>
    <xf borderId="7" fillId="2" fontId="4" numFmtId="165" xfId="0" applyAlignment="1" applyBorder="1" applyFont="1" applyNumberFormat="1">
      <alignment horizontal="center" shrinkToFit="0" vertical="center" wrapText="1"/>
    </xf>
    <xf borderId="7" fillId="2" fontId="4" numFmtId="0" xfId="0" applyAlignment="1" applyBorder="1" applyFont="1">
      <alignment horizontal="center" shrinkToFit="0" vertical="center" wrapText="1"/>
    </xf>
    <xf borderId="14" fillId="0" fontId="4" numFmtId="49" xfId="0" applyAlignment="1" applyBorder="1" applyFont="1" applyNumberFormat="1">
      <alignment horizontal="center" shrinkToFit="0" vertical="top" wrapText="1"/>
    </xf>
    <xf borderId="15" fillId="0" fontId="4" numFmtId="49" xfId="0" applyAlignment="1" applyBorder="1" applyFont="1" applyNumberFormat="1">
      <alignment shrinkToFit="0" vertical="top" wrapText="1"/>
    </xf>
    <xf borderId="15" fillId="0" fontId="4" numFmtId="3" xfId="0" applyAlignment="1" applyBorder="1" applyFont="1" applyNumberFormat="1">
      <alignment horizontal="right" shrinkToFit="0" wrapText="1"/>
    </xf>
    <xf borderId="14" fillId="0" fontId="3" numFmtId="3" xfId="0" applyAlignment="1" applyBorder="1" applyFont="1" applyNumberFormat="1">
      <alignment vertical="center"/>
    </xf>
    <xf borderId="14" fillId="0" fontId="4" numFmtId="3" xfId="0" applyAlignment="1" applyBorder="1" applyFont="1" applyNumberFormat="1">
      <alignment horizontal="right" shrinkToFit="0" wrapText="1"/>
    </xf>
    <xf borderId="13" fillId="2" fontId="3" numFmtId="3" xfId="0" applyAlignment="1" applyBorder="1" applyFont="1" applyNumberFormat="1">
      <alignment horizontal="center" shrinkToFit="0" vertical="top" wrapText="1"/>
    </xf>
    <xf borderId="15" fillId="0" fontId="3" numFmtId="3" xfId="0" applyAlignment="1" applyBorder="1" applyFont="1" applyNumberFormat="1">
      <alignment horizontal="right" shrinkToFit="0" wrapText="1"/>
    </xf>
    <xf borderId="14" fillId="0" fontId="3" numFmtId="3" xfId="0" applyAlignment="1" applyBorder="1" applyFont="1" applyNumberFormat="1">
      <alignment horizontal="center" shrinkToFit="0" vertical="top" wrapText="1"/>
    </xf>
    <xf borderId="14" fillId="0" fontId="9" numFmtId="3" xfId="0" applyAlignment="1" applyBorder="1" applyFont="1" applyNumberFormat="1">
      <alignment horizontal="left" shrinkToFit="0" vertical="top" wrapText="1"/>
    </xf>
    <xf borderId="6" fillId="0" fontId="4" numFmtId="49" xfId="0" applyAlignment="1" applyBorder="1" applyFont="1" applyNumberFormat="1">
      <alignment horizontal="center" shrinkToFit="0" vertical="top" wrapText="1"/>
    </xf>
    <xf borderId="20" fillId="0" fontId="3" numFmtId="49" xfId="0" applyAlignment="1" applyBorder="1" applyFont="1" applyNumberFormat="1">
      <alignment shrinkToFit="0" vertical="top" wrapText="1"/>
    </xf>
    <xf borderId="20" fillId="0" fontId="3" numFmtId="3" xfId="0" applyAlignment="1" applyBorder="1" applyFont="1" applyNumberFormat="1">
      <alignment horizontal="right" shrinkToFit="0" wrapText="1"/>
    </xf>
    <xf borderId="6" fillId="0" fontId="3" numFmtId="3" xfId="0" applyAlignment="1" applyBorder="1" applyFont="1" applyNumberFormat="1">
      <alignment vertical="center"/>
    </xf>
    <xf borderId="6" fillId="0" fontId="3" numFmtId="3" xfId="0" applyAlignment="1" applyBorder="1" applyFont="1" applyNumberFormat="1">
      <alignment horizontal="center" shrinkToFit="0" vertical="top" wrapText="1"/>
    </xf>
    <xf borderId="6" fillId="0" fontId="9" numFmtId="3" xfId="0" applyAlignment="1" applyBorder="1" applyFont="1" applyNumberFormat="1">
      <alignment horizontal="left" shrinkToFit="0" vertical="top" wrapText="1"/>
    </xf>
    <xf borderId="2" fillId="0" fontId="4" numFmtId="49" xfId="0" applyAlignment="1" applyBorder="1" applyFont="1" applyNumberFormat="1">
      <alignment horizontal="center" shrinkToFit="0" vertical="top" wrapText="1"/>
    </xf>
    <xf borderId="20" fillId="0" fontId="4" numFmtId="3" xfId="0" applyAlignment="1" applyBorder="1" applyFont="1" applyNumberFormat="1">
      <alignment horizontal="right" shrinkToFit="0" vertical="top" wrapText="1"/>
    </xf>
    <xf borderId="7" fillId="0" fontId="4" numFmtId="3" xfId="0" applyAlignment="1" applyBorder="1" applyFont="1" applyNumberFormat="1">
      <alignment horizontal="right" shrinkToFit="0" vertical="top" wrapText="1"/>
    </xf>
    <xf borderId="15" fillId="0" fontId="9" numFmtId="3" xfId="0" applyAlignment="1" applyBorder="1" applyFont="1" applyNumberFormat="1">
      <alignment horizontal="left" shrinkToFit="0" vertical="top" wrapText="1"/>
    </xf>
    <xf borderId="7" fillId="0" fontId="4" numFmtId="49" xfId="0" applyAlignment="1" applyBorder="1" applyFont="1" applyNumberFormat="1">
      <alignment horizontal="center" vertical="top"/>
    </xf>
    <xf borderId="5" fillId="0" fontId="4" numFmtId="49" xfId="0" applyBorder="1" applyFont="1" applyNumberFormat="1"/>
    <xf borderId="5" fillId="0" fontId="3" numFmtId="3" xfId="0" applyAlignment="1" applyBorder="1" applyFont="1" applyNumberFormat="1">
      <alignment horizontal="right"/>
    </xf>
    <xf borderId="7" fillId="0" fontId="14" numFmtId="3" xfId="0" applyAlignment="1" applyBorder="1" applyFont="1" applyNumberFormat="1">
      <alignment vertical="center"/>
    </xf>
    <xf borderId="7" fillId="0" fontId="3" numFmtId="3" xfId="0" applyAlignment="1" applyBorder="1" applyFont="1" applyNumberFormat="1">
      <alignment vertical="center"/>
    </xf>
    <xf borderId="6" fillId="0" fontId="4" numFmtId="3" xfId="0" applyAlignment="1" applyBorder="1" applyFont="1" applyNumberFormat="1">
      <alignment horizontal="right" shrinkToFit="0" vertical="top" wrapText="1"/>
    </xf>
    <xf borderId="5" fillId="0" fontId="9" numFmtId="3" xfId="0" applyAlignment="1" applyBorder="1" applyFont="1" applyNumberFormat="1">
      <alignment horizontal="left" shrinkToFit="0" vertical="top" wrapText="1"/>
    </xf>
    <xf borderId="20" fillId="0" fontId="4" numFmtId="49" xfId="0" applyBorder="1" applyFont="1" applyNumberFormat="1"/>
    <xf borderId="5" fillId="0" fontId="4" numFmtId="3" xfId="0" applyAlignment="1" applyBorder="1" applyFont="1" applyNumberFormat="1">
      <alignment horizontal="right"/>
    </xf>
    <xf borderId="3" fillId="0" fontId="3" numFmtId="3" xfId="0" applyAlignment="1" applyBorder="1" applyFont="1" applyNumberFormat="1">
      <alignment horizontal="center" shrinkToFit="0" vertical="top" wrapText="1"/>
    </xf>
    <xf borderId="0" fillId="0" fontId="11" numFmtId="0" xfId="0" applyAlignment="1" applyFont="1">
      <alignment horizontal="center"/>
    </xf>
    <xf borderId="6" fillId="0" fontId="4" numFmtId="49" xfId="0" applyAlignment="1" applyBorder="1" applyFont="1" applyNumberFormat="1">
      <alignment horizontal="center" vertical="center"/>
    </xf>
    <xf borderId="7" fillId="0" fontId="3" numFmtId="3" xfId="0" applyAlignment="1" applyBorder="1" applyFont="1" applyNumberFormat="1">
      <alignment horizontal="center" shrinkToFit="0" vertical="top" wrapText="1"/>
    </xf>
    <xf borderId="0" fillId="0" fontId="3" numFmtId="49" xfId="0" applyAlignment="1" applyFont="1" applyNumberFormat="1">
      <alignment horizontal="center" shrinkToFit="0" vertical="top" wrapText="1"/>
    </xf>
    <xf borderId="0" fillId="0" fontId="11" numFmtId="165" xfId="0" applyAlignment="1" applyFont="1" applyNumberFormat="1">
      <alignment horizontal="center"/>
    </xf>
    <xf borderId="0" fillId="0" fontId="11" numFmtId="165" xfId="0" applyFont="1" applyNumberFormat="1"/>
    <xf borderId="17" fillId="2" fontId="4" numFmtId="165" xfId="0" applyAlignment="1" applyBorder="1" applyFont="1" applyNumberFormat="1">
      <alignment horizontal="right" shrinkToFit="0" wrapText="1"/>
    </xf>
    <xf borderId="7" fillId="2" fontId="4" numFmtId="4" xfId="0" applyAlignment="1" applyBorder="1" applyFont="1" applyNumberFormat="1">
      <alignment horizontal="right" shrinkToFit="0" wrapText="1"/>
    </xf>
    <xf borderId="21" fillId="0" fontId="4" numFmtId="49" xfId="0" applyBorder="1" applyFont="1" applyNumberFormat="1"/>
    <xf borderId="6" fillId="0" fontId="3" numFmtId="3" xfId="0" applyBorder="1" applyFont="1" applyNumberFormat="1"/>
    <xf borderId="7" fillId="0" fontId="4" numFmtId="165" xfId="0" applyAlignment="1" applyBorder="1" applyFont="1" applyNumberFormat="1">
      <alignment horizontal="center" shrinkToFit="0" vertical="center" wrapText="1"/>
    </xf>
    <xf borderId="6" fillId="0" fontId="3" numFmtId="0" xfId="0" applyAlignment="1" applyBorder="1" applyFont="1">
      <alignment horizontal="center"/>
    </xf>
    <xf borderId="6" fillId="0" fontId="9" numFmtId="0" xfId="0" applyAlignment="1" applyBorder="1" applyFont="1">
      <alignment horizontal="left"/>
    </xf>
    <xf borderId="0" fillId="0" fontId="3" numFmtId="0" xfId="0" applyAlignment="1" applyFont="1">
      <alignment horizontal="center" vertical="top"/>
    </xf>
    <xf borderId="7" fillId="0" fontId="4" numFmtId="49" xfId="0" applyAlignment="1" applyBorder="1" applyFont="1" applyNumberFormat="1">
      <alignment horizontal="center" shrinkToFit="0" vertical="top" wrapText="1"/>
    </xf>
    <xf borderId="7" fillId="0" fontId="3" numFmtId="3" xfId="0" applyBorder="1" applyFont="1" applyNumberFormat="1"/>
    <xf borderId="7" fillId="0" fontId="3" numFmtId="4" xfId="0" applyBorder="1" applyFont="1" applyNumberFormat="1"/>
    <xf borderId="7" fillId="0" fontId="9" numFmtId="0" xfId="0" applyAlignment="1" applyBorder="1" applyFont="1">
      <alignment horizontal="left"/>
    </xf>
    <xf borderId="15" fillId="0" fontId="4" numFmtId="49" xfId="0" applyAlignment="1" applyBorder="1" applyFont="1" applyNumberFormat="1">
      <alignment vertical="top"/>
    </xf>
    <xf borderId="7" fillId="0" fontId="9" numFmtId="0" xfId="0" applyAlignment="1" applyBorder="1" applyFont="1">
      <alignment horizontal="left" vertical="top"/>
    </xf>
    <xf borderId="21" fillId="0" fontId="4" numFmtId="49" xfId="0" applyAlignment="1" applyBorder="1" applyFont="1" applyNumberFormat="1">
      <alignment vertical="top"/>
    </xf>
    <xf borderId="21" fillId="0" fontId="4" numFmtId="3" xfId="0" applyAlignment="1" applyBorder="1" applyFont="1" applyNumberFormat="1">
      <alignment horizontal="right"/>
    </xf>
    <xf borderId="2" fillId="0" fontId="3" numFmtId="3" xfId="0" applyBorder="1" applyFont="1" applyNumberFormat="1"/>
    <xf borderId="19" fillId="2" fontId="7" numFmtId="4" xfId="0" applyAlignment="1" applyBorder="1" applyFont="1" applyNumberFormat="1">
      <alignment horizontal="right"/>
    </xf>
    <xf borderId="10" fillId="2" fontId="4" numFmtId="3" xfId="0" applyAlignment="1" applyBorder="1" applyFont="1" applyNumberFormat="1">
      <alignment horizontal="right" vertical="center"/>
    </xf>
    <xf borderId="10" fillId="2" fontId="4" numFmtId="165" xfId="0" applyAlignment="1" applyBorder="1" applyFont="1" applyNumberFormat="1">
      <alignment horizontal="center" shrinkToFit="0" vertical="center" wrapText="1"/>
    </xf>
    <xf borderId="18" fillId="2" fontId="3" numFmtId="0" xfId="0" applyAlignment="1" applyBorder="1" applyFont="1">
      <alignment horizontal="center" vertical="top"/>
    </xf>
    <xf borderId="10" fillId="2" fontId="9" numFmtId="0" xfId="0" applyAlignment="1" applyBorder="1" applyFont="1">
      <alignment horizontal="left" vertical="top"/>
    </xf>
    <xf borderId="22" fillId="0" fontId="3" numFmtId="4" xfId="0" applyAlignment="1" applyBorder="1" applyFont="1" applyNumberFormat="1">
      <alignment horizontal="right"/>
    </xf>
    <xf borderId="14" fillId="0" fontId="3" numFmtId="165" xfId="0" applyAlignment="1" applyBorder="1" applyFont="1" applyNumberFormat="1">
      <alignment horizontal="center" shrinkToFit="0" vertical="center" wrapText="1"/>
    </xf>
    <xf borderId="22" fillId="0" fontId="3" numFmtId="3" xfId="0" applyAlignment="1" applyBorder="1" applyFont="1" applyNumberFormat="1">
      <alignment horizontal="right"/>
    </xf>
    <xf borderId="15" fillId="0" fontId="3" numFmtId="17" xfId="0" applyAlignment="1" applyBorder="1" applyFont="1" applyNumberFormat="1">
      <alignment horizontal="center" shrinkToFit="0" vertical="top" wrapText="1"/>
    </xf>
    <xf borderId="15" fillId="0" fontId="3" numFmtId="17" xfId="0" applyAlignment="1" applyBorder="1" applyFont="1" applyNumberFormat="1">
      <alignment horizontal="center" vertical="top"/>
    </xf>
    <xf borderId="23" fillId="0" fontId="3" numFmtId="4" xfId="0" applyAlignment="1" applyBorder="1" applyFont="1" applyNumberFormat="1">
      <alignment horizontal="right"/>
    </xf>
    <xf borderId="6" fillId="0" fontId="3" numFmtId="165" xfId="0" applyAlignment="1" applyBorder="1" applyFont="1" applyNumberFormat="1">
      <alignment horizontal="center" shrinkToFit="0" vertical="center" wrapText="1"/>
    </xf>
    <xf borderId="0" fillId="0" fontId="7" numFmtId="49" xfId="0" applyAlignment="1" applyFont="1" applyNumberFormat="1">
      <alignment horizontal="center" vertical="top"/>
    </xf>
    <xf borderId="0" fillId="0" fontId="4" numFmtId="49" xfId="0" applyAlignment="1" applyFont="1" applyNumberFormat="1">
      <alignment horizontal="right" shrinkToFit="0" vertical="top" wrapText="1"/>
    </xf>
    <xf borderId="0" fillId="0" fontId="4" numFmtId="4" xfId="0" applyAlignment="1" applyFont="1" applyNumberFormat="1">
      <alignment horizontal="right"/>
    </xf>
    <xf borderId="0" fillId="0" fontId="4" numFmtId="4" xfId="0" applyFont="1" applyNumberFormat="1"/>
    <xf borderId="17" fillId="2" fontId="4" numFmtId="3" xfId="0" applyAlignment="1" applyBorder="1" applyFont="1" applyNumberFormat="1">
      <alignment horizontal="right" shrinkToFit="0" wrapText="1"/>
    </xf>
    <xf borderId="7" fillId="2" fontId="4" numFmtId="165" xfId="0" applyAlignment="1" applyBorder="1" applyFont="1" applyNumberFormat="1">
      <alignment horizontal="center" shrinkToFit="0" wrapText="1"/>
    </xf>
    <xf borderId="7" fillId="2" fontId="4" numFmtId="165" xfId="0" applyAlignment="1" applyBorder="1" applyFont="1" applyNumberFormat="1">
      <alignment horizontal="right" shrinkToFit="0" wrapText="1"/>
    </xf>
    <xf borderId="7" fillId="2" fontId="4" numFmtId="165" xfId="0" applyAlignment="1" applyBorder="1" applyFont="1" applyNumberFormat="1">
      <alignment horizontal="right"/>
    </xf>
    <xf borderId="7" fillId="2" fontId="4" numFmtId="165" xfId="0" applyAlignment="1" applyBorder="1" applyFont="1" applyNumberFormat="1">
      <alignment horizontal="right" shrinkToFit="0" vertical="center" wrapText="1"/>
    </xf>
    <xf borderId="2" fillId="0" fontId="4" numFmtId="49" xfId="0" applyAlignment="1" applyBorder="1" applyFont="1" applyNumberFormat="1">
      <alignment horizontal="center" vertical="top"/>
    </xf>
    <xf borderId="21" fillId="0" fontId="4" numFmtId="49" xfId="0" applyAlignment="1" applyBorder="1" applyFont="1" applyNumberFormat="1">
      <alignment shrinkToFit="0" vertical="top" wrapText="1"/>
    </xf>
    <xf borderId="5" fillId="0" fontId="4" numFmtId="165" xfId="0" applyAlignment="1" applyBorder="1" applyFont="1" applyNumberFormat="1">
      <alignment horizontal="right"/>
    </xf>
    <xf borderId="7" fillId="0" fontId="3" numFmtId="165" xfId="0" applyBorder="1" applyFont="1" applyNumberFormat="1"/>
    <xf borderId="7" fillId="0" fontId="3" numFmtId="165" xfId="0" applyAlignment="1" applyBorder="1" applyFont="1" applyNumberFormat="1">
      <alignment horizontal="right"/>
    </xf>
    <xf borderId="7" fillId="0" fontId="9" numFmtId="0" xfId="0" applyAlignment="1" applyBorder="1" applyFont="1">
      <alignment horizontal="left" vertical="center"/>
    </xf>
    <xf borderId="5" fillId="0" fontId="4" numFmtId="49" xfId="0" applyAlignment="1" applyBorder="1" applyFont="1" applyNumberFormat="1">
      <alignment shrinkToFit="0" vertical="top" wrapText="1"/>
    </xf>
    <xf borderId="5" fillId="0" fontId="4" numFmtId="0" xfId="0" applyAlignment="1" applyBorder="1" applyFont="1">
      <alignment horizontal="right"/>
    </xf>
    <xf borderId="15" fillId="0" fontId="4" numFmtId="49" xfId="0" applyBorder="1" applyFont="1" applyNumberFormat="1"/>
    <xf borderId="7" fillId="0" fontId="4" numFmtId="0" xfId="0" applyBorder="1" applyFont="1"/>
    <xf borderId="7" fillId="0" fontId="11" numFmtId="165" xfId="0" applyAlignment="1" applyBorder="1" applyFont="1" applyNumberFormat="1">
      <alignment horizontal="center" vertical="top"/>
    </xf>
    <xf borderId="2" fillId="0" fontId="9" numFmtId="0" xfId="0" applyAlignment="1" applyBorder="1" applyFont="1">
      <alignment horizontal="left" vertical="center"/>
    </xf>
    <xf borderId="12" fillId="2" fontId="4" numFmtId="0" xfId="0" applyAlignment="1" applyBorder="1" applyFont="1">
      <alignment horizontal="right" shrinkToFit="0" vertical="center" wrapText="1"/>
    </xf>
    <xf borderId="13" fillId="2" fontId="14" numFmtId="165" xfId="0" applyAlignment="1" applyBorder="1" applyFont="1" applyNumberFormat="1">
      <alignment vertical="center"/>
    </xf>
    <xf borderId="13" fillId="2" fontId="4" numFmtId="165" xfId="0" applyAlignment="1" applyBorder="1" applyFont="1" applyNumberFormat="1">
      <alignment horizontal="right" shrinkToFit="0" vertical="top" wrapText="1"/>
    </xf>
    <xf borderId="24" fillId="2" fontId="3" numFmtId="165" xfId="0" applyAlignment="1" applyBorder="1" applyFont="1" applyNumberFormat="1">
      <alignment horizontal="center" shrinkToFit="0" vertical="top" wrapText="1"/>
    </xf>
    <xf borderId="14" fillId="0" fontId="3" numFmtId="165" xfId="0" applyAlignment="1" applyBorder="1" applyFont="1" applyNumberFormat="1">
      <alignment horizontal="right" vertical="center"/>
    </xf>
    <xf borderId="14" fillId="0" fontId="14" numFmtId="165" xfId="0" applyAlignment="1" applyBorder="1" applyFont="1" applyNumberFormat="1">
      <alignment horizontal="right" vertical="center"/>
    </xf>
    <xf borderId="14" fillId="0" fontId="9" numFmtId="0" xfId="0" applyAlignment="1" applyBorder="1" applyFont="1">
      <alignment horizontal="left" vertical="center"/>
    </xf>
    <xf borderId="15" fillId="0" fontId="3" numFmtId="165" xfId="0" applyAlignment="1" applyBorder="1" applyFont="1" applyNumberFormat="1">
      <alignment horizontal="right" vertical="center"/>
    </xf>
    <xf borderId="15" fillId="0" fontId="3" numFmtId="165" xfId="0" applyAlignment="1" applyBorder="1" applyFont="1" applyNumberFormat="1">
      <alignment vertical="center"/>
    </xf>
    <xf borderId="14" fillId="0" fontId="3" numFmtId="165" xfId="0" applyAlignment="1" applyBorder="1" applyFont="1" applyNumberFormat="1">
      <alignment vertical="center"/>
    </xf>
    <xf borderId="0" fillId="0" fontId="3" numFmtId="165" xfId="0" applyAlignment="1" applyFont="1" applyNumberFormat="1">
      <alignment horizontal="right" vertical="center"/>
    </xf>
    <xf borderId="14" fillId="0" fontId="14" numFmtId="165" xfId="0" applyAlignment="1" applyBorder="1" applyFont="1" applyNumberFormat="1">
      <alignment vertical="center"/>
    </xf>
    <xf borderId="6" fillId="0" fontId="9" numFmtId="0" xfId="0" applyAlignment="1" applyBorder="1" applyFont="1">
      <alignment horizontal="left" vertical="center"/>
    </xf>
    <xf borderId="0" fillId="0" fontId="7" numFmtId="0" xfId="0" applyAlignment="1" applyFont="1">
      <alignment horizontal="center" shrinkToFit="0" vertical="center" wrapText="1"/>
    </xf>
    <xf borderId="9" fillId="2" fontId="4" numFmtId="49" xfId="0" applyAlignment="1" applyBorder="1" applyFont="1" applyNumberFormat="1">
      <alignment vertical="center"/>
    </xf>
    <xf borderId="9" fillId="2" fontId="4" numFmtId="165" xfId="0" applyAlignment="1" applyBorder="1" applyFont="1" applyNumberFormat="1">
      <alignment horizontal="right" vertical="top"/>
    </xf>
    <xf borderId="7" fillId="2" fontId="3" numFmtId="165" xfId="0" applyBorder="1" applyFont="1" applyNumberFormat="1"/>
    <xf borderId="7" fillId="2" fontId="4" numFmtId="0" xfId="0" applyBorder="1" applyFont="1"/>
    <xf borderId="7" fillId="2" fontId="3" numFmtId="165" xfId="0" applyAlignment="1" applyBorder="1" applyFont="1" applyNumberFormat="1">
      <alignment horizontal="center"/>
    </xf>
    <xf borderId="0" fillId="0" fontId="3" numFmtId="49" xfId="0" applyAlignment="1" applyFont="1" applyNumberFormat="1">
      <alignment horizontal="left" vertical="top"/>
    </xf>
    <xf borderId="0" fillId="0" fontId="7" numFmtId="165" xfId="0" applyAlignment="1" applyFont="1" applyNumberFormat="1">
      <alignment horizontal="center" vertical="center"/>
    </xf>
    <xf borderId="0" fillId="0" fontId="7" numFmtId="165" xfId="0" applyAlignment="1" applyFont="1" applyNumberForma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7" numFmtId="49" xfId="0" applyAlignment="1" applyFont="1" applyNumberFormat="1">
      <alignment horizontal="right" vertical="top"/>
    </xf>
    <xf borderId="25" fillId="2" fontId="4" numFmtId="49" xfId="0" applyAlignment="1" applyBorder="1" applyFont="1" applyNumberFormat="1">
      <alignment horizontal="left" vertical="top"/>
    </xf>
    <xf borderId="26" fillId="0" fontId="2" numFmtId="0" xfId="0" applyBorder="1" applyFont="1"/>
    <xf borderId="8" fillId="2" fontId="4" numFmtId="165" xfId="0" applyAlignment="1" applyBorder="1" applyFont="1" applyNumberFormat="1">
      <alignment horizontal="right"/>
    </xf>
    <xf borderId="8" fillId="2" fontId="6" numFmtId="0" xfId="0" applyBorder="1" applyFont="1"/>
    <xf borderId="5" fillId="0" fontId="3" numFmtId="165" xfId="0" applyAlignment="1" applyBorder="1" applyFont="1" applyNumberFormat="1">
      <alignment horizontal="right"/>
    </xf>
    <xf borderId="7" fillId="0" fontId="11" numFmtId="165" xfId="0" applyAlignment="1" applyBorder="1" applyFont="1" applyNumberFormat="1">
      <alignment horizontal="right"/>
    </xf>
    <xf borderId="2" fillId="0" fontId="11" numFmtId="165" xfId="0" applyAlignment="1" applyBorder="1" applyFont="1" applyNumberFormat="1">
      <alignment horizontal="right"/>
    </xf>
    <xf borderId="7" fillId="0" fontId="3" numFmtId="0" xfId="0" applyAlignment="1" applyBorder="1" applyFont="1">
      <alignment horizontal="center"/>
    </xf>
    <xf borderId="20" fillId="0" fontId="3" numFmtId="49" xfId="0" applyBorder="1" applyFont="1" applyNumberFormat="1"/>
    <xf borderId="5" fillId="0" fontId="11" numFmtId="165" xfId="0" applyAlignment="1" applyBorder="1" applyFont="1" applyNumberFormat="1">
      <alignment horizontal="right"/>
    </xf>
    <xf borderId="7" fillId="0" fontId="3" numFmtId="17" xfId="0" applyAlignment="1" applyBorder="1" applyFont="1" applyNumberFormat="1">
      <alignment horizontal="center"/>
    </xf>
    <xf borderId="2" fillId="0" fontId="3" numFmtId="0" xfId="0" applyAlignment="1" applyBorder="1" applyFont="1">
      <alignment horizontal="center"/>
    </xf>
    <xf borderId="17" fillId="2" fontId="4" numFmtId="49" xfId="0" applyBorder="1" applyFont="1" applyNumberFormat="1"/>
    <xf borderId="10" fillId="2" fontId="3" numFmtId="165" xfId="0" applyAlignment="1" applyBorder="1" applyFont="1" applyNumberFormat="1">
      <alignment horizontal="right"/>
    </xf>
    <xf borderId="10" fillId="2" fontId="4" numFmtId="165" xfId="0" applyAlignment="1" applyBorder="1" applyFont="1" applyNumberFormat="1">
      <alignment horizontal="right"/>
    </xf>
    <xf borderId="19" fillId="2" fontId="4" numFmtId="165" xfId="0" applyAlignment="1" applyBorder="1" applyFont="1" applyNumberFormat="1">
      <alignment horizontal="right"/>
    </xf>
    <xf borderId="10" fillId="2" fontId="3" numFmtId="0" xfId="0" applyAlignment="1" applyBorder="1" applyFont="1">
      <alignment horizontal="center"/>
    </xf>
    <xf borderId="18" fillId="2" fontId="3" numFmtId="0" xfId="0" applyAlignment="1" applyBorder="1" applyFont="1">
      <alignment horizontal="center"/>
    </xf>
    <xf borderId="14" fillId="0" fontId="4" numFmtId="49" xfId="0" applyAlignment="1" applyBorder="1" applyFont="1" applyNumberFormat="1">
      <alignment horizontal="center"/>
    </xf>
    <xf borderId="17" fillId="4" fontId="3" numFmtId="49" xfId="0" applyBorder="1" applyFont="1" applyNumberFormat="1"/>
    <xf borderId="13" fillId="4" fontId="3" numFmtId="165" xfId="0" applyAlignment="1" applyBorder="1" applyFont="1" applyNumberFormat="1">
      <alignment horizontal="right"/>
    </xf>
    <xf borderId="24" fillId="4" fontId="3" numFmtId="165" xfId="0" applyAlignment="1" applyBorder="1" applyFont="1" applyNumberFormat="1">
      <alignment horizontal="right"/>
    </xf>
    <xf borderId="13" fillId="4" fontId="3" numFmtId="0" xfId="0" applyAlignment="1" applyBorder="1" applyFont="1">
      <alignment horizontal="center"/>
    </xf>
    <xf borderId="12" fillId="4" fontId="9" numFmtId="0" xfId="0" applyAlignment="1" applyBorder="1" applyFont="1">
      <alignment horizontal="left"/>
    </xf>
    <xf borderId="6" fillId="0" fontId="4" numFmtId="49" xfId="0" applyAlignment="1" applyBorder="1" applyFont="1" applyNumberFormat="1">
      <alignment horizontal="center"/>
    </xf>
    <xf borderId="13" fillId="4" fontId="3" numFmtId="165" xfId="0" applyAlignment="1" applyBorder="1" applyFont="1" applyNumberFormat="1">
      <alignment horizontal="right" vertical="top"/>
    </xf>
    <xf borderId="8" fillId="4" fontId="3" numFmtId="0" xfId="0" applyAlignment="1" applyBorder="1" applyFont="1">
      <alignment horizontal="center"/>
    </xf>
    <xf borderId="0" fillId="0" fontId="11" numFmtId="0" xfId="0" applyAlignment="1" applyFont="1">
      <alignment horizontal="center" shrinkToFit="0" vertical="center" wrapText="1"/>
    </xf>
    <xf borderId="13" fillId="2" fontId="4" numFmtId="49" xfId="0" applyAlignment="1" applyBorder="1" applyFont="1" applyNumberFormat="1">
      <alignment horizontal="center"/>
    </xf>
    <xf borderId="10" fillId="2" fontId="11" numFmtId="165" xfId="0" applyAlignment="1" applyBorder="1" applyFont="1" applyNumberFormat="1">
      <alignment horizontal="right"/>
    </xf>
    <xf borderId="18" fillId="2" fontId="4" numFmtId="165" xfId="0" applyAlignment="1" applyBorder="1" applyFont="1" applyNumberFormat="1">
      <alignment horizontal="right"/>
    </xf>
    <xf borderId="12" fillId="2" fontId="3" numFmtId="0" xfId="0" applyAlignment="1" applyBorder="1" applyFont="1">
      <alignment horizontal="center"/>
    </xf>
    <xf borderId="14" fillId="0" fontId="3" numFmtId="165" xfId="0" applyAlignment="1" applyBorder="1" applyFont="1" applyNumberFormat="1">
      <alignment horizontal="right"/>
    </xf>
    <xf borderId="15" fillId="0" fontId="3" numFmtId="165" xfId="0" applyAlignment="1" applyBorder="1" applyFont="1" applyNumberFormat="1">
      <alignment horizontal="right"/>
    </xf>
    <xf borderId="23" fillId="0" fontId="4" numFmtId="49" xfId="0" applyAlignment="1" applyBorder="1" applyFont="1" applyNumberFormat="1">
      <alignment horizontal="center"/>
    </xf>
    <xf borderId="6" fillId="0" fontId="3" numFmtId="49" xfId="0" applyBorder="1" applyFont="1" applyNumberFormat="1"/>
    <xf borderId="20" fillId="0" fontId="3" numFmtId="165" xfId="0" applyAlignment="1" applyBorder="1" applyFont="1" applyNumberFormat="1">
      <alignment horizontal="right"/>
    </xf>
    <xf borderId="6" fillId="0" fontId="3" numFmtId="165" xfId="0" applyAlignment="1" applyBorder="1" applyFont="1" applyNumberFormat="1">
      <alignment horizontal="right"/>
    </xf>
    <xf borderId="23" fillId="0" fontId="3" numFmtId="0" xfId="0" applyAlignment="1" applyBorder="1" applyFont="1">
      <alignment horizontal="center"/>
    </xf>
    <xf borderId="13" fillId="2" fontId="4" numFmtId="165" xfId="0" applyAlignment="1" applyBorder="1" applyFont="1" applyNumberFormat="1">
      <alignment horizontal="right"/>
    </xf>
    <xf borderId="14" fillId="0" fontId="3" numFmtId="49" xfId="0" applyBorder="1" applyFont="1" applyNumberFormat="1"/>
    <xf borderId="14" fillId="0" fontId="3" numFmtId="17" xfId="0" applyAlignment="1" applyBorder="1" applyFont="1" applyNumberFormat="1">
      <alignment horizontal="center"/>
    </xf>
    <xf borderId="22" fillId="0" fontId="3" numFmtId="49" xfId="0" applyBorder="1" applyFont="1" applyNumberFormat="1"/>
    <xf borderId="1" fillId="0" fontId="3" numFmtId="165" xfId="0" applyAlignment="1" applyBorder="1" applyFont="1" applyNumberFormat="1">
      <alignment horizontal="right"/>
    </xf>
    <xf borderId="13" fillId="4" fontId="9" numFmtId="0" xfId="0" applyAlignment="1" applyBorder="1" applyFont="1">
      <alignment horizontal="left"/>
    </xf>
    <xf borderId="7" fillId="2" fontId="4" numFmtId="49" xfId="0" applyAlignment="1" applyBorder="1" applyFont="1" applyNumberFormat="1">
      <alignment horizontal="center"/>
    </xf>
    <xf borderId="9" fillId="2" fontId="4" numFmtId="49" xfId="0" applyBorder="1" applyFont="1" applyNumberFormat="1"/>
    <xf borderId="9" fillId="2" fontId="4" numFmtId="3" xfId="0" applyAlignment="1" applyBorder="1" applyFont="1" applyNumberFormat="1">
      <alignment horizontal="right"/>
    </xf>
    <xf borderId="7" fillId="2" fontId="4" numFmtId="4" xfId="0" applyAlignment="1" applyBorder="1" applyFont="1" applyNumberFormat="1">
      <alignment horizontal="right"/>
    </xf>
    <xf borderId="11" fillId="2" fontId="4" numFmtId="3" xfId="0" applyAlignment="1" applyBorder="1" applyFont="1" applyNumberFormat="1">
      <alignment horizontal="right"/>
    </xf>
    <xf borderId="7" fillId="2" fontId="4" numFmtId="0" xfId="0" applyAlignment="1" applyBorder="1" applyFont="1">
      <alignment horizontal="center"/>
    </xf>
    <xf borderId="0" fillId="0" fontId="11" numFmtId="165" xfId="0" applyAlignment="1" applyFont="1" applyNumberFormat="1">
      <alignment horizontal="center" vertical="center"/>
    </xf>
    <xf borderId="0" fillId="0" fontId="11" numFmtId="165" xfId="0" applyAlignment="1" applyFont="1" applyNumberFormat="1">
      <alignment vertical="center"/>
    </xf>
    <xf borderId="3" fillId="2" fontId="4" numFmtId="49" xfId="0" applyAlignment="1" applyBorder="1" applyFont="1" applyNumberFormat="1">
      <alignment horizontal="left" vertical="center"/>
    </xf>
    <xf borderId="7" fillId="2" fontId="4" numFmtId="3" xfId="0" applyAlignment="1" applyBorder="1" applyFont="1" applyNumberFormat="1">
      <alignment horizontal="right" shrinkToFit="0" vertical="center" wrapText="1"/>
    </xf>
    <xf borderId="7" fillId="2" fontId="4" numFmtId="165" xfId="0" applyAlignment="1" applyBorder="1" applyFont="1" applyNumberFormat="1">
      <alignment horizontal="center" vertical="center"/>
    </xf>
    <xf borderId="7" fillId="0" fontId="4" numFmtId="49" xfId="0" applyAlignment="1" applyBorder="1" applyFont="1" applyNumberFormat="1">
      <alignment horizontal="center"/>
    </xf>
    <xf borderId="27" fillId="4" fontId="3" numFmtId="3" xfId="0" applyAlignment="1" applyBorder="1" applyFont="1" applyNumberFormat="1">
      <alignment horizontal="right"/>
    </xf>
    <xf borderId="28" fillId="0" fontId="3" numFmtId="3" xfId="0" applyAlignment="1" applyBorder="1" applyFont="1" applyNumberFormat="1">
      <alignment horizontal="right" vertical="center"/>
    </xf>
    <xf borderId="14" fillId="0" fontId="3" numFmtId="4" xfId="0" applyAlignment="1" applyBorder="1" applyFont="1" applyNumberFormat="1">
      <alignment horizontal="right" vertical="center"/>
    </xf>
    <xf borderId="29" fillId="4" fontId="3" numFmtId="3" xfId="0" applyAlignment="1" applyBorder="1" applyFont="1" applyNumberFormat="1">
      <alignment horizontal="right"/>
    </xf>
    <xf borderId="7" fillId="0" fontId="3" numFmtId="49" xfId="0" applyAlignment="1" applyBorder="1" applyFont="1" applyNumberFormat="1">
      <alignment horizontal="center"/>
    </xf>
    <xf borderId="7" fillId="0" fontId="9" numFmtId="3" xfId="0" applyAlignment="1" applyBorder="1" applyFont="1" applyNumberFormat="1">
      <alignment horizontal="left"/>
    </xf>
    <xf borderId="9" fillId="4" fontId="3" numFmtId="3" xfId="0" applyAlignment="1" applyBorder="1" applyFont="1" applyNumberFormat="1">
      <alignment horizontal="right"/>
    </xf>
    <xf borderId="7" fillId="0" fontId="3" numFmtId="3" xfId="0" applyAlignment="1" applyBorder="1" applyFont="1" applyNumberFormat="1">
      <alignment horizontal="right" vertical="center"/>
    </xf>
    <xf borderId="7" fillId="0" fontId="3" numFmtId="4" xfId="0" applyAlignment="1" applyBorder="1" applyFont="1" applyNumberFormat="1">
      <alignment horizontal="right" vertical="center"/>
    </xf>
    <xf borderId="7" fillId="0" fontId="3" numFmtId="4" xfId="0" applyAlignment="1" applyBorder="1" applyFont="1" applyNumberFormat="1">
      <alignment horizontal="right"/>
    </xf>
    <xf borderId="0" fillId="0" fontId="15" numFmtId="0" xfId="0" applyFont="1"/>
    <xf borderId="5" fillId="0" fontId="3" numFmtId="3" xfId="0" applyAlignment="1" applyBorder="1" applyFont="1" applyNumberFormat="1">
      <alignment horizontal="right" vertical="top"/>
    </xf>
    <xf borderId="21" fillId="0" fontId="3" numFmtId="3" xfId="0" applyAlignment="1" applyBorder="1" applyFont="1" applyNumberFormat="1">
      <alignment horizontal="right" vertical="top"/>
    </xf>
    <xf borderId="2" fillId="0" fontId="3" numFmtId="3" xfId="0" applyAlignment="1" applyBorder="1" applyFont="1" applyNumberFormat="1">
      <alignment horizontal="right" vertical="center"/>
    </xf>
    <xf borderId="2" fillId="0" fontId="3" numFmtId="4" xfId="0" applyAlignment="1" applyBorder="1" applyFont="1" applyNumberFormat="1">
      <alignment horizontal="right" vertical="center"/>
    </xf>
    <xf borderId="2" fillId="0" fontId="3" numFmtId="4" xfId="0" applyAlignment="1" applyBorder="1" applyFont="1" applyNumberFormat="1">
      <alignment horizontal="right"/>
    </xf>
    <xf borderId="2" fillId="0" fontId="9" numFmtId="0" xfId="0" applyAlignment="1" applyBorder="1" applyFont="1">
      <alignment horizontal="left"/>
    </xf>
    <xf borderId="2" fillId="0" fontId="4" numFmtId="49" xfId="0" applyBorder="1" applyFont="1" applyNumberFormat="1"/>
    <xf borderId="2" fillId="0" fontId="3" numFmtId="3" xfId="0" applyAlignment="1" applyBorder="1" applyFont="1" applyNumberFormat="1">
      <alignment horizontal="right" vertical="top"/>
    </xf>
    <xf borderId="24" fillId="4" fontId="3" numFmtId="3" xfId="0" applyAlignment="1" applyBorder="1" applyFont="1" applyNumberFormat="1">
      <alignment horizontal="right"/>
    </xf>
    <xf borderId="7" fillId="0" fontId="4" numFmtId="49" xfId="0" applyBorder="1" applyFont="1" applyNumberFormat="1"/>
    <xf borderId="7" fillId="0" fontId="3" numFmtId="3" xfId="0" applyAlignment="1" applyBorder="1" applyFont="1" applyNumberFormat="1">
      <alignment horizontal="right" vertical="top"/>
    </xf>
    <xf borderId="0" fillId="0" fontId="4" numFmtId="49" xfId="0" applyAlignment="1" applyFont="1" applyNumberFormat="1">
      <alignment horizontal="center"/>
    </xf>
    <xf borderId="0" fillId="0" fontId="4" numFmtId="49" xfId="0" applyFont="1" applyNumberFormat="1"/>
    <xf borderId="0" fillId="0" fontId="3" numFmtId="3" xfId="0" applyAlignment="1" applyFont="1" applyNumberFormat="1">
      <alignment horizontal="right" vertical="top"/>
    </xf>
    <xf borderId="0" fillId="0" fontId="3" numFmtId="3" xfId="0" applyAlignment="1" applyFont="1" applyNumberFormat="1">
      <alignment horizontal="right" vertical="center"/>
    </xf>
    <xf borderId="0" fillId="0" fontId="3" numFmtId="4" xfId="0" applyAlignment="1" applyFont="1" applyNumberFormat="1">
      <alignment horizontal="right" vertical="center"/>
    </xf>
    <xf borderId="0" fillId="0" fontId="3" numFmtId="49" xfId="0" applyAlignment="1" applyFont="1" applyNumberFormat="1">
      <alignment horizontal="center"/>
    </xf>
    <xf borderId="0" fillId="0" fontId="9" numFmtId="0" xfId="0" applyAlignment="1" applyFont="1">
      <alignment horizontal="left"/>
    </xf>
    <xf borderId="25" fillId="2" fontId="4" numFmtId="49" xfId="0" applyAlignment="1" applyBorder="1" applyFont="1" applyNumberFormat="1">
      <alignment horizontal="left" vertical="center"/>
    </xf>
    <xf borderId="30" fillId="0" fontId="2" numFmtId="0" xfId="0" applyBorder="1" applyFont="1"/>
    <xf borderId="7" fillId="2" fontId="1" numFmtId="0" xfId="0" applyAlignment="1" applyBorder="1" applyFont="1">
      <alignment horizontal="center" vertical="center"/>
    </xf>
    <xf borderId="7" fillId="2" fontId="5" numFmtId="4" xfId="0" applyAlignment="1" applyBorder="1" applyFont="1" applyNumberFormat="1">
      <alignment horizontal="right" shrinkToFit="0" vertical="center" wrapText="1"/>
    </xf>
    <xf borderId="7" fillId="0" fontId="3" numFmtId="49" xfId="0" applyAlignment="1" applyBorder="1" applyFont="1" applyNumberFormat="1">
      <alignment horizontal="left" vertical="top"/>
    </xf>
    <xf borderId="7" fillId="0" fontId="11" numFmtId="4" xfId="0" applyAlignment="1" applyBorder="1" applyFont="1" applyNumberFormat="1">
      <alignment horizontal="right" vertical="center"/>
    </xf>
    <xf borderId="7" fillId="4" fontId="5" numFmtId="4" xfId="0" applyAlignment="1" applyBorder="1" applyFont="1" applyNumberFormat="1">
      <alignment horizontal="right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left" shrinkToFit="0" vertical="center" wrapText="1"/>
    </xf>
    <xf borderId="0" fillId="0" fontId="7" numFmtId="4" xfId="0" applyAlignment="1" applyFont="1" applyNumberFormat="1">
      <alignment horizontal="center" shrinkToFit="0" vertical="center" wrapText="1"/>
    </xf>
    <xf borderId="7" fillId="0" fontId="3" numFmtId="49" xfId="0" applyBorder="1" applyFont="1" applyNumberFormat="1"/>
    <xf borderId="0" fillId="0" fontId="11" numFmtId="4" xfId="0" applyAlignment="1" applyFont="1" applyNumberFormat="1">
      <alignment horizontal="right" vertical="center"/>
    </xf>
    <xf borderId="0" fillId="0" fontId="4" numFmtId="4" xfId="0" applyAlignment="1" applyFont="1" applyNumberFormat="1">
      <alignment horizontal="center"/>
    </xf>
    <xf borderId="2" fillId="3" fontId="10" numFmtId="0" xfId="0" applyAlignment="1" applyBorder="1" applyFont="1">
      <alignment horizontal="center" vertical="center"/>
    </xf>
    <xf borderId="31" fillId="5" fontId="10" numFmtId="49" xfId="0" applyAlignment="1" applyBorder="1" applyFill="1" applyFont="1" applyNumberFormat="1">
      <alignment horizontal="center" vertical="center"/>
    </xf>
    <xf borderId="0" fillId="0" fontId="3" numFmtId="4" xfId="0" applyAlignment="1" applyFont="1" applyNumberFormat="1">
      <alignment horizontal="center"/>
    </xf>
    <xf borderId="32" fillId="0" fontId="2" numFmtId="0" xfId="0" applyBorder="1" applyFont="1"/>
    <xf borderId="5" fillId="0" fontId="3" numFmtId="49" xfId="0" applyAlignment="1" applyBorder="1" applyFont="1" applyNumberFormat="1">
      <alignment horizontal="left" vertical="top"/>
    </xf>
    <xf borderId="9" fillId="4" fontId="5" numFmtId="4" xfId="0" applyAlignment="1" applyBorder="1" applyFont="1" applyNumberFormat="1">
      <alignment horizontal="right"/>
    </xf>
    <xf borderId="7" fillId="4" fontId="5" numFmtId="3" xfId="0" applyAlignment="1" applyBorder="1" applyFont="1" applyNumberFormat="1">
      <alignment horizontal="right" vertical="center"/>
    </xf>
    <xf borderId="7" fillId="4" fontId="4" numFmtId="4" xfId="0" applyAlignment="1" applyBorder="1" applyFont="1" applyNumberFormat="1">
      <alignment horizontal="center"/>
    </xf>
    <xf borderId="0" fillId="0" fontId="7" numFmtId="4" xfId="0" applyAlignment="1" applyFont="1" applyNumberFormat="1">
      <alignment horizontal="center"/>
    </xf>
    <xf borderId="15" fillId="0" fontId="3" numFmtId="49" xfId="0" applyAlignment="1" applyBorder="1" applyFont="1" applyNumberFormat="1">
      <alignment horizontal="left" vertical="top"/>
    </xf>
    <xf borderId="0" fillId="0" fontId="9" numFmtId="4" xfId="0" applyAlignment="1" applyFont="1" applyNumberFormat="1">
      <alignment horizontal="center"/>
    </xf>
    <xf borderId="21" fillId="0" fontId="3" numFmtId="49" xfId="0" applyBorder="1" applyFont="1" applyNumberFormat="1"/>
    <xf borderId="18" fillId="4" fontId="5" numFmtId="4" xfId="0" applyAlignment="1" applyBorder="1" applyFont="1" applyNumberFormat="1">
      <alignment horizontal="right"/>
    </xf>
    <xf borderId="10" fillId="4" fontId="5" numFmtId="3" xfId="0" applyAlignment="1" applyBorder="1" applyFont="1" applyNumberFormat="1">
      <alignment horizontal="right" vertical="center"/>
    </xf>
    <xf borderId="10" fillId="4" fontId="4" numFmtId="4" xfId="0" applyAlignment="1" applyBorder="1" applyFont="1" applyNumberFormat="1">
      <alignment horizontal="center"/>
    </xf>
    <xf borderId="33" fillId="0" fontId="9" numFmtId="49" xfId="0" applyBorder="1" applyFont="1" applyNumberFormat="1"/>
    <xf borderId="33" fillId="0" fontId="4" numFmtId="49" xfId="0" applyAlignment="1" applyBorder="1" applyFont="1" applyNumberFormat="1">
      <alignment horizontal="right"/>
    </xf>
    <xf borderId="34" fillId="0" fontId="5" numFmtId="4" xfId="0" applyBorder="1" applyFont="1" applyNumberFormat="1"/>
    <xf borderId="35" fillId="0" fontId="9" numFmtId="4" xfId="0" applyAlignment="1" applyBorder="1" applyFont="1" applyNumberFormat="1">
      <alignment horizontal="center"/>
    </xf>
    <xf borderId="2" fillId="3" fontId="1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center" vertical="center"/>
    </xf>
    <xf borderId="6" fillId="0" fontId="4" numFmtId="3" xfId="0" applyAlignment="1" applyBorder="1" applyFont="1" applyNumberFormat="1">
      <alignment horizontal="right"/>
    </xf>
    <xf borderId="14" fillId="0" fontId="11" numFmtId="3" xfId="0" applyAlignment="1" applyBorder="1" applyFont="1" applyNumberFormat="1">
      <alignment horizontal="right" shrinkToFit="0" vertical="top" wrapText="1"/>
    </xf>
    <xf borderId="19" fillId="2" fontId="4" numFmtId="3" xfId="0" applyAlignment="1" applyBorder="1" applyFont="1" applyNumberFormat="1">
      <alignment horizontal="right" shrinkToFit="0" wrapText="1"/>
    </xf>
    <xf borderId="18" fillId="2" fontId="3" numFmtId="0" xfId="0" applyAlignment="1" applyBorder="1" applyFont="1">
      <alignment horizontal="center" shrinkToFit="0" vertical="top" wrapText="1"/>
    </xf>
    <xf borderId="22" fillId="0" fontId="3" numFmtId="3" xfId="0" applyAlignment="1" applyBorder="1" applyFont="1" applyNumberFormat="1">
      <alignment horizontal="right" shrinkToFit="0" vertical="top" wrapText="1"/>
    </xf>
    <xf borderId="19" fillId="2" fontId="4" numFmtId="3" xfId="0" applyAlignment="1" applyBorder="1" applyFont="1" applyNumberFormat="1">
      <alignment horizontal="right" shrinkToFit="0" vertical="top" wrapText="1"/>
    </xf>
    <xf borderId="22" fillId="0" fontId="3" numFmtId="4" xfId="0" applyAlignment="1" applyBorder="1" applyFont="1" applyNumberFormat="1">
      <alignment horizontal="right" shrinkToFit="0" vertical="top" wrapText="1"/>
    </xf>
    <xf borderId="14" fillId="0" fontId="3" numFmtId="4" xfId="0" applyAlignment="1" applyBorder="1" applyFont="1" applyNumberFormat="1">
      <alignment horizontal="center" shrinkToFit="0" vertical="top" wrapText="1"/>
    </xf>
    <xf borderId="7" fillId="2" fontId="3" numFmtId="17" xfId="0" applyAlignment="1" applyBorder="1" applyFont="1" applyNumberFormat="1">
      <alignment horizontal="center" shrinkToFit="0" vertical="top" wrapText="1"/>
    </xf>
    <xf borderId="9" fillId="2" fontId="9" numFmtId="0" xfId="0" applyAlignment="1" applyBorder="1" applyFont="1">
      <alignment horizontal="left"/>
    </xf>
    <xf borderId="19" fillId="2" fontId="4" numFmtId="3" xfId="0" applyAlignment="1" applyBorder="1" applyFont="1" applyNumberFormat="1">
      <alignment horizontal="right"/>
    </xf>
    <xf borderId="18" fillId="2" fontId="4" numFmtId="4" xfId="0" applyAlignment="1" applyBorder="1" applyFont="1" applyNumberFormat="1">
      <alignment horizontal="right"/>
    </xf>
    <xf borderId="14" fillId="0" fontId="3" numFmtId="17" xfId="0" applyBorder="1" applyFont="1" applyNumberFormat="1"/>
    <xf borderId="14" fillId="0" fontId="9" numFmtId="17" xfId="0" applyAlignment="1" applyBorder="1" applyFont="1" applyNumberFormat="1">
      <alignment horizontal="right"/>
    </xf>
    <xf borderId="23" fillId="0" fontId="3" numFmtId="3" xfId="0" applyAlignment="1" applyBorder="1" applyFont="1" applyNumberFormat="1">
      <alignment horizontal="right"/>
    </xf>
    <xf borderId="20" fillId="0" fontId="3" numFmtId="3" xfId="0" applyAlignment="1" applyBorder="1" applyFont="1" applyNumberFormat="1">
      <alignment horizontal="right"/>
    </xf>
    <xf borderId="14" fillId="0" fontId="3" numFmtId="49" xfId="0" applyAlignment="1" applyBorder="1" applyFont="1" applyNumberFormat="1">
      <alignment horizontal="right" shrinkToFit="0" vertical="center" wrapText="1"/>
    </xf>
    <xf borderId="31" fillId="3" fontId="4" numFmtId="0" xfId="0" applyAlignment="1" applyBorder="1" applyFont="1">
      <alignment horizontal="center" vertical="center"/>
    </xf>
    <xf borderId="18" fillId="2" fontId="3" numFmtId="3" xfId="0" applyAlignment="1" applyBorder="1" applyFont="1" applyNumberFormat="1">
      <alignment horizontal="right"/>
    </xf>
    <xf borderId="18" fillId="2" fontId="11" numFmtId="3" xfId="0" applyAlignment="1" applyBorder="1" applyFont="1" applyNumberFormat="1">
      <alignment horizontal="right"/>
    </xf>
    <xf borderId="14" fillId="0" fontId="9" numFmtId="3" xfId="0" applyAlignment="1" applyBorder="1" applyFont="1" applyNumberFormat="1">
      <alignment horizontal="left"/>
    </xf>
    <xf borderId="14" fillId="0" fontId="3" numFmtId="17" xfId="0" applyAlignment="1" applyBorder="1" applyFont="1" applyNumberFormat="1">
      <alignment horizontal="center" vertical="center"/>
    </xf>
    <xf borderId="6" fillId="0" fontId="9" numFmtId="17" xfId="0" applyAlignment="1" applyBorder="1" applyFont="1" applyNumberFormat="1">
      <alignment horizontal="center" vertical="center"/>
    </xf>
    <xf borderId="9" fillId="2" fontId="9" numFmtId="3" xfId="0" applyAlignment="1" applyBorder="1" applyFont="1" applyNumberFormat="1">
      <alignment vertical="top"/>
    </xf>
    <xf borderId="12" fillId="2" fontId="4" numFmtId="3" xfId="0" applyAlignment="1" applyBorder="1" applyFont="1" applyNumberFormat="1">
      <alignment horizontal="right" shrinkToFit="0" wrapText="1"/>
    </xf>
    <xf borderId="13" fillId="2" fontId="4" numFmtId="3" xfId="0" applyAlignment="1" applyBorder="1" applyFont="1" applyNumberFormat="1">
      <alignment horizontal="right" shrinkToFit="0" wrapText="1"/>
    </xf>
    <xf borderId="3" fillId="0" fontId="4" numFmtId="3" xfId="0" applyAlignment="1" applyBorder="1" applyFont="1" applyNumberFormat="1">
      <alignment horizontal="right" shrinkToFit="0" vertical="top" wrapText="1"/>
    </xf>
    <xf borderId="23" fillId="0" fontId="4" numFmtId="3" xfId="0" applyAlignment="1" applyBorder="1" applyFont="1" applyNumberFormat="1">
      <alignment horizontal="right" shrinkToFit="0" vertical="top" wrapText="1"/>
    </xf>
    <xf borderId="7" fillId="0" fontId="5" numFmtId="164" xfId="0" applyAlignment="1" applyBorder="1" applyFont="1" applyNumberFormat="1">
      <alignment horizontal="center" shrinkToFit="0" vertical="center" wrapText="1"/>
    </xf>
    <xf borderId="13" fillId="2" fontId="4" numFmtId="165" xfId="0" applyAlignment="1" applyBorder="1" applyFont="1" applyNumberFormat="1">
      <alignment horizontal="center" shrinkToFit="0" vertical="center" wrapText="1"/>
    </xf>
    <xf borderId="12" fillId="2" fontId="4" numFmtId="165" xfId="0" applyAlignment="1" applyBorder="1" applyFont="1" applyNumberFormat="1">
      <alignment horizontal="center" shrinkToFit="0" vertical="center" wrapText="1"/>
    </xf>
    <xf borderId="21" fillId="0" fontId="3" numFmtId="0" xfId="0" applyAlignment="1" applyBorder="1" applyFont="1">
      <alignment horizontal="center" vertical="top"/>
    </xf>
    <xf borderId="15" fillId="0" fontId="3" numFmtId="165" xfId="0" applyAlignment="1" applyBorder="1" applyFont="1" applyNumberFormat="1">
      <alignment horizontal="center" shrinkToFit="0" vertical="center" wrapText="1"/>
    </xf>
    <xf borderId="0" fillId="0" fontId="3" numFmtId="165" xfId="0" applyAlignment="1" applyFont="1" applyNumberFormat="1">
      <alignment horizontal="center" shrinkToFit="0" vertical="center" wrapText="1"/>
    </xf>
    <xf borderId="2" fillId="0" fontId="3" numFmtId="17" xfId="0" applyAlignment="1" applyBorder="1" applyFont="1" applyNumberFormat="1">
      <alignment horizontal="center" vertical="top"/>
    </xf>
    <xf borderId="1" fillId="0" fontId="3" numFmtId="165" xfId="0" applyAlignment="1" applyBorder="1" applyFont="1" applyNumberFormat="1">
      <alignment horizontal="center" shrinkToFit="0" vertical="center" wrapText="1"/>
    </xf>
    <xf borderId="7" fillId="2" fontId="7" numFmtId="165" xfId="0" applyAlignment="1" applyBorder="1" applyFont="1" applyNumberFormat="1">
      <alignment horizontal="center" shrinkToFit="0" vertical="center" wrapText="1"/>
    </xf>
    <xf borderId="7" fillId="0" fontId="3" numFmtId="165" xfId="0" applyAlignment="1" applyBorder="1" applyFont="1" applyNumberFormat="1">
      <alignment horizontal="center"/>
    </xf>
    <xf borderId="7" fillId="0" fontId="11" numFmtId="165" xfId="0" applyAlignment="1" applyBorder="1" applyFont="1" applyNumberFormat="1">
      <alignment horizontal="center"/>
    </xf>
    <xf borderId="2" fillId="0" fontId="3" numFmtId="165" xfId="0" applyAlignment="1" applyBorder="1" applyFont="1" applyNumberFormat="1">
      <alignment horizontal="center"/>
    </xf>
    <xf borderId="12" fillId="2" fontId="4" numFmtId="165" xfId="0" applyAlignment="1" applyBorder="1" applyFont="1" applyNumberFormat="1">
      <alignment horizontal="right" shrinkToFit="0" vertical="center" wrapText="1"/>
    </xf>
    <xf borderId="13" fillId="2" fontId="4" numFmtId="165" xfId="0" applyAlignment="1" applyBorder="1" applyFont="1" applyNumberFormat="1">
      <alignment horizontal="center" shrinkToFit="0" vertical="top" wrapText="1"/>
    </xf>
    <xf borderId="24" fillId="2" fontId="4" numFmtId="165" xfId="0" applyAlignment="1" applyBorder="1" applyFont="1" applyNumberFormat="1">
      <alignment horizontal="center" shrinkToFit="0" vertical="top" wrapText="1"/>
    </xf>
    <xf borderId="10" fillId="2" fontId="4" numFmtId="165" xfId="0" applyAlignment="1" applyBorder="1" applyFont="1" applyNumberFormat="1">
      <alignment horizontal="center" shrinkToFit="0" vertical="top" wrapText="1"/>
    </xf>
    <xf borderId="10" fillId="2" fontId="3" numFmtId="165" xfId="0" applyAlignment="1" applyBorder="1" applyFont="1" applyNumberFormat="1">
      <alignment horizontal="center" shrinkToFit="0" vertical="top" wrapText="1"/>
    </xf>
    <xf borderId="22" fillId="0" fontId="3" numFmtId="165" xfId="0" applyAlignment="1" applyBorder="1" applyFont="1" applyNumberFormat="1">
      <alignment horizontal="right" vertical="center"/>
    </xf>
    <xf borderId="6" fillId="0" fontId="3" numFmtId="165" xfId="0" applyAlignment="1" applyBorder="1" applyFont="1" applyNumberFormat="1">
      <alignment horizontal="right" vertical="center"/>
    </xf>
    <xf borderId="7" fillId="2" fontId="4" numFmtId="49" xfId="0" applyAlignment="1" applyBorder="1" applyFont="1" applyNumberFormat="1">
      <alignment vertical="center"/>
    </xf>
    <xf borderId="7" fillId="2" fontId="4" numFmtId="165" xfId="0" applyAlignment="1" applyBorder="1" applyFont="1" applyNumberFormat="1">
      <alignment horizontal="center"/>
    </xf>
    <xf borderId="7" fillId="2" fontId="6" numFmtId="165" xfId="0" applyAlignment="1" applyBorder="1" applyFont="1" applyNumberFormat="1">
      <alignment horizontal="center"/>
    </xf>
    <xf borderId="18" fillId="2" fontId="4" numFmtId="49" xfId="0" applyBorder="1" applyFont="1" applyNumberFormat="1"/>
    <xf borderId="9" fillId="2" fontId="3" numFmtId="165" xfId="0" applyAlignment="1" applyBorder="1" applyFont="1" applyNumberFormat="1">
      <alignment horizontal="right"/>
    </xf>
    <xf borderId="7" fillId="2" fontId="11" numFmtId="165" xfId="0" applyAlignment="1" applyBorder="1" applyFont="1" applyNumberFormat="1">
      <alignment horizontal="right"/>
    </xf>
    <xf borderId="7" fillId="2" fontId="3" numFmtId="165" xfId="0" applyAlignment="1" applyBorder="1" applyFont="1" applyNumberFormat="1">
      <alignment horizontal="right"/>
    </xf>
    <xf borderId="7" fillId="2" fontId="3" numFmtId="0" xfId="0" applyAlignment="1" applyBorder="1" applyFont="1">
      <alignment horizontal="center"/>
    </xf>
    <xf borderId="3" fillId="0" fontId="4" numFmtId="49" xfId="0" applyAlignment="1" applyBorder="1" applyFont="1" applyNumberFormat="1">
      <alignment horizontal="center" vertical="top"/>
    </xf>
    <xf borderId="15" fillId="0" fontId="3" numFmtId="49" xfId="0" applyBorder="1" applyFont="1" applyNumberFormat="1"/>
    <xf borderId="22" fillId="0" fontId="4" numFmtId="49" xfId="0" applyAlignment="1" applyBorder="1" applyFont="1" applyNumberFormat="1">
      <alignment horizontal="center"/>
    </xf>
    <xf borderId="7" fillId="4" fontId="3" numFmtId="49" xfId="0" applyBorder="1" applyFont="1" applyNumberFormat="1"/>
    <xf borderId="15" fillId="0" fontId="3" numFmtId="165" xfId="0" applyAlignment="1" applyBorder="1" applyFont="1" applyNumberFormat="1">
      <alignment horizontal="right" vertical="top"/>
    </xf>
    <xf borderId="16" fillId="2" fontId="4" numFmtId="165" xfId="0" applyAlignment="1" applyBorder="1" applyFont="1" applyNumberFormat="1">
      <alignment horizontal="right"/>
    </xf>
    <xf borderId="0" fillId="0" fontId="9" numFmtId="0" xfId="0" applyAlignment="1" applyFont="1">
      <alignment horizontal="center"/>
    </xf>
    <xf borderId="6" fillId="0" fontId="16" numFmtId="49" xfId="0" applyBorder="1" applyFont="1" applyNumberFormat="1"/>
    <xf borderId="14" fillId="0" fontId="9" numFmtId="0" xfId="0" applyAlignment="1" applyBorder="1" applyFont="1">
      <alignment horizontal="center"/>
    </xf>
    <xf borderId="14" fillId="0" fontId="3" numFmtId="2" xfId="0" applyAlignment="1" applyBorder="1" applyFont="1" applyNumberFormat="1">
      <alignment horizontal="right"/>
    </xf>
    <xf borderId="27" fillId="4" fontId="11" numFmtId="3" xfId="0" applyAlignment="1" applyBorder="1" applyFont="1" applyNumberFormat="1">
      <alignment horizontal="right"/>
    </xf>
    <xf borderId="7" fillId="0" fontId="3" numFmtId="3" xfId="0" applyAlignment="1" applyBorder="1" applyFont="1" applyNumberFormat="1">
      <alignment horizontal="right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7" fillId="4" fontId="8" numFmtId="4" xfId="0" applyAlignment="1" applyBorder="1" applyFont="1" applyNumberFormat="1">
      <alignment horizontal="right" shrinkToFit="0" vertical="center" wrapText="1"/>
    </xf>
    <xf borderId="36" fillId="3" fontId="4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11" fillId="4" fontId="5" numFmtId="4" xfId="0" applyAlignment="1" applyBorder="1" applyFont="1" applyNumberFormat="1">
      <alignment horizontal="right"/>
    </xf>
    <xf borderId="7" fillId="0" fontId="4" numFmtId="4" xfId="0" applyAlignment="1" applyBorder="1" applyFont="1" applyNumberFormat="1">
      <alignment horizontal="center"/>
    </xf>
    <xf borderId="7" fillId="0" fontId="7" numFmtId="4" xfId="0" applyAlignment="1" applyBorder="1" applyFont="1" applyNumberFormat="1">
      <alignment horizontal="center"/>
    </xf>
    <xf borderId="33" fillId="0" fontId="5" numFmtId="4" xfId="0" applyBorder="1" applyFont="1" applyNumberFormat="1"/>
    <xf borderId="33" fillId="0" fontId="5" numFmtId="4" xfId="0" applyAlignment="1" applyBorder="1" applyFont="1" applyNumberFormat="1">
      <alignment horizontal="center"/>
    </xf>
    <xf borderId="33" fillId="0" fontId="9" numFmtId="4" xfId="0" applyAlignment="1" applyBorder="1" applyFont="1" applyNumberFormat="1">
      <alignment horizontal="center"/>
    </xf>
    <xf borderId="38" fillId="3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3" fillId="0" fontId="2" numFmtId="0" xfId="0" applyBorder="1" applyFont="1"/>
    <xf borderId="20" fillId="0" fontId="2" numFmtId="0" xfId="0" applyBorder="1" applyFont="1"/>
    <xf borderId="7" fillId="2" fontId="4" numFmtId="3" xfId="0" applyAlignment="1" applyBorder="1" applyFont="1" applyNumberFormat="1">
      <alignment horizontal="center" vertical="center"/>
    </xf>
    <xf borderId="15" fillId="0" fontId="3" numFmtId="0" xfId="0" applyAlignment="1" applyBorder="1" applyFont="1">
      <alignment horizontal="right" shrinkToFit="0" vertical="top" wrapText="1"/>
    </xf>
    <xf borderId="6" fillId="0" fontId="4" numFmtId="165" xfId="0" applyAlignment="1" applyBorder="1" applyFont="1" applyNumberFormat="1">
      <alignment horizontal="center" shrinkToFit="0" vertical="center" wrapText="1"/>
    </xf>
    <xf borderId="18" fillId="2" fontId="4" numFmtId="165" xfId="0" applyAlignment="1" applyBorder="1" applyFont="1" applyNumberFormat="1">
      <alignment horizontal="center" shrinkToFit="0" vertical="center" wrapText="1"/>
    </xf>
    <xf borderId="6" fillId="0" fontId="3" numFmtId="0" xfId="0" applyAlignment="1" applyBorder="1" applyFont="1">
      <alignment horizontal="right"/>
    </xf>
    <xf borderId="24" fillId="2" fontId="4" numFmtId="0" xfId="0" applyAlignment="1" applyBorder="1" applyFont="1">
      <alignment horizontal="right" shrinkToFit="0" vertical="top" wrapText="1"/>
    </xf>
    <xf borderId="14" fillId="0" fontId="3" numFmtId="0" xfId="0" applyAlignment="1" applyBorder="1" applyFont="1">
      <alignment horizontal="right" vertical="center"/>
    </xf>
    <xf borderId="2" fillId="0" fontId="3" numFmtId="165" xfId="0" applyAlignment="1" applyBorder="1" applyFont="1" applyNumberFormat="1">
      <alignment horizontal="right"/>
    </xf>
    <xf borderId="3" fillId="0" fontId="3" numFmtId="165" xfId="0" applyAlignment="1" applyBorder="1" applyFont="1" applyNumberFormat="1">
      <alignment horizontal="right"/>
    </xf>
    <xf borderId="8" fillId="4" fontId="3" numFmtId="165" xfId="0" applyAlignment="1" applyBorder="1" applyFont="1" applyNumberFormat="1">
      <alignment horizontal="right"/>
    </xf>
    <xf borderId="1" fillId="0" fontId="3" numFmtId="0" xfId="0" applyAlignment="1" applyBorder="1" applyFont="1">
      <alignment horizontal="center"/>
    </xf>
    <xf borderId="22" fillId="0" fontId="3" numFmtId="165" xfId="0" applyAlignment="1" applyBorder="1" applyFont="1" applyNumberFormat="1">
      <alignment horizontal="right"/>
    </xf>
    <xf borderId="39" fillId="2" fontId="4" numFmtId="3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29.14"/>
    <col customWidth="1" min="3" max="10" width="13.43"/>
    <col customWidth="1" min="11" max="11" width="6.0"/>
    <col customWidth="1" min="12" max="12" width="10.29"/>
    <col customWidth="1" min="13" max="13" width="7.14"/>
    <col customWidth="1" min="14" max="26" width="6.0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75" customHeight="1">
      <c r="A2" s="4" t="s">
        <v>1</v>
      </c>
      <c r="B2" s="4" t="s">
        <v>2</v>
      </c>
      <c r="C2" s="5" t="s">
        <v>3</v>
      </c>
      <c r="D2" s="6"/>
      <c r="E2" s="6"/>
      <c r="F2" s="6"/>
      <c r="G2" s="7"/>
      <c r="H2" s="8" t="s">
        <v>4</v>
      </c>
      <c r="I2" s="4" t="s">
        <v>5</v>
      </c>
      <c r="J2" s="4" t="s">
        <v>6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51.75" customHeight="1">
      <c r="A3" s="9"/>
      <c r="B3" s="9"/>
      <c r="C3" s="10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9"/>
      <c r="I3" s="9"/>
      <c r="J3" s="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75" customHeight="1">
      <c r="A4" s="12" t="s">
        <v>12</v>
      </c>
      <c r="B4" s="7"/>
      <c r="C4" s="13"/>
      <c r="D4" s="14"/>
      <c r="E4" s="14"/>
      <c r="F4" s="15">
        <f>5422.55+347.25</f>
        <v>5769.8</v>
      </c>
      <c r="G4" s="15">
        <f>5270.6+212.25</f>
        <v>5482.85</v>
      </c>
      <c r="H4" s="15">
        <f>215592.06+1808.25</f>
        <v>217400.31</v>
      </c>
      <c r="I4" s="16"/>
      <c r="J4" s="17">
        <f>F4+G4+H4</f>
        <v>228652.96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75" customHeight="1">
      <c r="A5" s="18" t="s">
        <v>13</v>
      </c>
      <c r="B5" s="7"/>
      <c r="C5" s="19">
        <f t="shared" ref="C5:G5" si="1">D25</f>
        <v>393688</v>
      </c>
      <c r="D5" s="20">
        <f t="shared" si="1"/>
        <v>192400</v>
      </c>
      <c r="E5" s="20">
        <f t="shared" si="1"/>
        <v>192500</v>
      </c>
      <c r="F5" s="21">
        <f t="shared" si="1"/>
        <v>1366800</v>
      </c>
      <c r="G5" s="21">
        <f t="shared" si="1"/>
        <v>342690</v>
      </c>
      <c r="H5" s="21"/>
      <c r="I5" s="22"/>
      <c r="J5" s="23">
        <f>C5+D5+E5+F5+G5</f>
        <v>2488078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18.75" customHeight="1">
      <c r="A6" s="25" t="s">
        <v>14</v>
      </c>
      <c r="B6" s="7"/>
      <c r="C6" s="26">
        <v>393688.0</v>
      </c>
      <c r="D6" s="27">
        <v>192400.0</v>
      </c>
      <c r="E6" s="27">
        <v>192500.0</v>
      </c>
      <c r="F6" s="28">
        <f t="shared" ref="F6:G6" si="2">F4+F5</f>
        <v>1372569.8</v>
      </c>
      <c r="G6" s="29">
        <f t="shared" si="2"/>
        <v>348172.85</v>
      </c>
      <c r="H6" s="29"/>
      <c r="I6" s="30"/>
      <c r="J6" s="31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8.75" customHeight="1">
      <c r="A7" s="32">
        <v>1.0</v>
      </c>
      <c r="B7" s="33" t="s">
        <v>15</v>
      </c>
      <c r="C7" s="34">
        <f>C6</f>
        <v>393688</v>
      </c>
      <c r="D7" s="34"/>
      <c r="E7" s="34"/>
      <c r="F7" s="35">
        <v>300000.0</v>
      </c>
      <c r="G7" s="36">
        <v>250000.0</v>
      </c>
      <c r="H7" s="36">
        <v>0.0</v>
      </c>
      <c r="I7" s="36">
        <v>13000.0</v>
      </c>
      <c r="J7" s="37">
        <f>C7+F7+G7+I7</f>
        <v>956688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75" customHeight="1">
      <c r="A8" s="38">
        <v>2.0</v>
      </c>
      <c r="B8" s="39" t="s">
        <v>16</v>
      </c>
      <c r="C8" s="40"/>
      <c r="D8" s="40">
        <f>D6</f>
        <v>192400</v>
      </c>
      <c r="E8" s="40"/>
      <c r="F8" s="35">
        <v>50000.0</v>
      </c>
      <c r="G8" s="36">
        <v>0.0</v>
      </c>
      <c r="H8" s="36">
        <v>0.0</v>
      </c>
      <c r="I8" s="36">
        <v>5000.0</v>
      </c>
      <c r="J8" s="37">
        <f>D8+F8+I8</f>
        <v>247400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75" customHeight="1">
      <c r="A9" s="32">
        <v>3.0</v>
      </c>
      <c r="B9" s="39" t="s">
        <v>17</v>
      </c>
      <c r="C9" s="40"/>
      <c r="D9" s="40"/>
      <c r="E9" s="40"/>
      <c r="F9" s="35">
        <v>170000.0</v>
      </c>
      <c r="G9" s="36">
        <v>0.0</v>
      </c>
      <c r="H9" s="36">
        <f>H4+700000</f>
        <v>917400.31</v>
      </c>
      <c r="I9" s="36">
        <v>380000.0</v>
      </c>
      <c r="J9" s="37">
        <f>SUM(F9:I9)</f>
        <v>1467400.31</v>
      </c>
      <c r="K9" s="3"/>
      <c r="L9" s="3"/>
      <c r="M9" s="41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75" customHeight="1">
      <c r="A10" s="38">
        <v>4.0</v>
      </c>
      <c r="B10" s="39" t="s">
        <v>18</v>
      </c>
      <c r="C10" s="40"/>
      <c r="D10" s="40"/>
      <c r="E10" s="40">
        <f>E6</f>
        <v>192500</v>
      </c>
      <c r="F10" s="35">
        <v>120000.0</v>
      </c>
      <c r="G10" s="36">
        <v>0.0</v>
      </c>
      <c r="H10" s="36">
        <v>0.0</v>
      </c>
      <c r="I10" s="36">
        <v>15000.0</v>
      </c>
      <c r="J10" s="37">
        <f>E10+F10+I10</f>
        <v>327500</v>
      </c>
      <c r="K10" s="3"/>
      <c r="L10" s="42"/>
      <c r="M10" s="41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75" customHeight="1">
      <c r="A11" s="32">
        <v>5.0</v>
      </c>
      <c r="B11" s="39" t="s">
        <v>19</v>
      </c>
      <c r="C11" s="40"/>
      <c r="D11" s="40"/>
      <c r="E11" s="40"/>
      <c r="F11" s="35">
        <v>50000.0</v>
      </c>
      <c r="G11" s="36">
        <v>60000.0</v>
      </c>
      <c r="H11" s="36">
        <v>0.0</v>
      </c>
      <c r="I11" s="36">
        <v>25000.0</v>
      </c>
      <c r="J11" s="37">
        <f t="shared" ref="J11:J12" si="3">F11+G11+I11</f>
        <v>135000</v>
      </c>
      <c r="K11" s="3"/>
      <c r="L11" s="43"/>
      <c r="M11" s="41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38">
        <v>6.0</v>
      </c>
      <c r="B12" s="39" t="s">
        <v>20</v>
      </c>
      <c r="C12" s="40"/>
      <c r="D12" s="40"/>
      <c r="E12" s="40"/>
      <c r="F12" s="35">
        <v>50000.0</v>
      </c>
      <c r="G12" s="36">
        <v>38172.85</v>
      </c>
      <c r="H12" s="36">
        <v>0.0</v>
      </c>
      <c r="I12" s="36">
        <v>25000.0</v>
      </c>
      <c r="J12" s="37">
        <f t="shared" si="3"/>
        <v>113172.85</v>
      </c>
      <c r="K12" s="3"/>
      <c r="L12" s="3"/>
      <c r="M12" s="41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75" customHeight="1">
      <c r="A13" s="32">
        <v>7.0</v>
      </c>
      <c r="B13" s="39" t="s">
        <v>21</v>
      </c>
      <c r="C13" s="40"/>
      <c r="D13" s="40"/>
      <c r="E13" s="40"/>
      <c r="F13" s="35">
        <v>632569.8</v>
      </c>
      <c r="G13" s="44">
        <v>0.0</v>
      </c>
      <c r="H13" s="44">
        <v>0.0</v>
      </c>
      <c r="I13" s="44"/>
      <c r="J13" s="37">
        <f>F13+I13+I13</f>
        <v>632569.8</v>
      </c>
      <c r="K13" s="3"/>
      <c r="L13" s="3"/>
      <c r="M13" s="4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45" t="s">
        <v>22</v>
      </c>
      <c r="B14" s="7"/>
      <c r="C14" s="22"/>
      <c r="D14" s="22"/>
      <c r="E14" s="22"/>
      <c r="F14" s="22">
        <f>SUM(F7:F13)</f>
        <v>1372569.8</v>
      </c>
      <c r="G14" s="22">
        <f>G7+G11+G12</f>
        <v>348172.85</v>
      </c>
      <c r="H14" s="22"/>
      <c r="I14" s="22"/>
      <c r="J14" s="22"/>
      <c r="K14" s="46"/>
      <c r="L14" s="46"/>
      <c r="M14" s="47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ht="21.75" customHeight="1">
      <c r="A15" s="48"/>
      <c r="B15" s="48"/>
      <c r="C15" s="49"/>
      <c r="D15" s="49"/>
      <c r="E15" s="49"/>
      <c r="F15" s="50"/>
      <c r="G15" s="50"/>
      <c r="H15" s="50"/>
      <c r="I15" s="50"/>
      <c r="J15" s="50"/>
      <c r="K15" s="3"/>
      <c r="L15" s="3"/>
      <c r="M15" s="4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51" t="s">
        <v>23</v>
      </c>
      <c r="B16" s="51"/>
      <c r="C16" s="49"/>
      <c r="D16" s="49"/>
      <c r="E16" s="49"/>
      <c r="F16" s="52"/>
      <c r="G16" s="53"/>
      <c r="H16" s="54"/>
      <c r="I16" s="55"/>
      <c r="J16" s="56"/>
      <c r="K16" s="3"/>
      <c r="L16" s="3"/>
      <c r="M16" s="41"/>
      <c r="N16" s="4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6.0" customHeight="1">
      <c r="A17" s="51"/>
      <c r="B17" s="51"/>
      <c r="C17" s="49"/>
      <c r="D17" s="49"/>
      <c r="E17" s="49"/>
      <c r="F17" s="52"/>
      <c r="G17" s="52"/>
      <c r="H17" s="54"/>
      <c r="I17" s="54"/>
      <c r="J17" s="5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0" customHeight="1">
      <c r="A18" s="3"/>
      <c r="B18" s="57" t="s">
        <v>24</v>
      </c>
      <c r="C18" s="58" t="s">
        <v>25</v>
      </c>
      <c r="D18" s="58" t="s">
        <v>7</v>
      </c>
      <c r="E18" s="58" t="s">
        <v>26</v>
      </c>
      <c r="F18" s="58" t="s">
        <v>27</v>
      </c>
      <c r="G18" s="58" t="s">
        <v>28</v>
      </c>
      <c r="H18" s="58" t="s">
        <v>29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0" customHeight="1">
      <c r="A19" s="3"/>
      <c r="B19" s="59" t="s">
        <v>30</v>
      </c>
      <c r="C19" s="60">
        <v>80.0</v>
      </c>
      <c r="D19" s="61">
        <f>C19*808</f>
        <v>64640</v>
      </c>
      <c r="E19" s="61">
        <f t="shared" ref="E19:E24" si="4">C19*520</f>
        <v>41600</v>
      </c>
      <c r="F19" s="61">
        <f t="shared" ref="F19:F21" si="5">C19*500</f>
        <v>40000</v>
      </c>
      <c r="G19" s="61">
        <f t="shared" ref="G19:G21" si="6">C19*3570</f>
        <v>285600</v>
      </c>
      <c r="H19" s="61">
        <f t="shared" ref="H19:H21" si="7">C19*897</f>
        <v>71760</v>
      </c>
      <c r="I19" s="6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"/>
      <c r="B20" s="59" t="s">
        <v>31</v>
      </c>
      <c r="C20" s="60">
        <v>72.0</v>
      </c>
      <c r="D20" s="61">
        <f>C20*921</f>
        <v>66312</v>
      </c>
      <c r="E20" s="61">
        <f t="shared" si="4"/>
        <v>37440</v>
      </c>
      <c r="F20" s="61">
        <f t="shared" si="5"/>
        <v>36000</v>
      </c>
      <c r="G20" s="61">
        <f t="shared" si="6"/>
        <v>257040</v>
      </c>
      <c r="H20" s="61">
        <f t="shared" si="7"/>
        <v>64584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0" customHeight="1">
      <c r="A21" s="3"/>
      <c r="B21" s="59" t="s">
        <v>32</v>
      </c>
      <c r="C21" s="60">
        <v>68.0</v>
      </c>
      <c r="D21" s="61">
        <f>C21*996</f>
        <v>67728</v>
      </c>
      <c r="E21" s="61">
        <f t="shared" si="4"/>
        <v>35360</v>
      </c>
      <c r="F21" s="61">
        <f t="shared" si="5"/>
        <v>34000</v>
      </c>
      <c r="G21" s="61">
        <f t="shared" si="6"/>
        <v>242760</v>
      </c>
      <c r="H21" s="61">
        <f t="shared" si="7"/>
        <v>60996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0" customHeight="1">
      <c r="A22" s="3"/>
      <c r="B22" s="59" t="s">
        <v>33</v>
      </c>
      <c r="C22" s="60">
        <v>53.0</v>
      </c>
      <c r="D22" s="61">
        <f>C22*1384</f>
        <v>73352</v>
      </c>
      <c r="E22" s="61">
        <f t="shared" si="4"/>
        <v>27560</v>
      </c>
      <c r="F22" s="61">
        <f t="shared" ref="F22:F24" si="8">C22*550</f>
        <v>29150</v>
      </c>
      <c r="G22" s="61">
        <f t="shared" ref="G22:G24" si="9">C22*3876</f>
        <v>205428</v>
      </c>
      <c r="H22" s="61">
        <f t="shared" ref="H22:H24" si="10">C22*969</f>
        <v>51357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3"/>
      <c r="B23" s="59" t="s">
        <v>34</v>
      </c>
      <c r="C23" s="60">
        <v>54.0</v>
      </c>
      <c r="D23" s="61">
        <f>C23*1326</f>
        <v>71604</v>
      </c>
      <c r="E23" s="61">
        <f t="shared" si="4"/>
        <v>28080</v>
      </c>
      <c r="F23" s="61">
        <f t="shared" si="8"/>
        <v>29700</v>
      </c>
      <c r="G23" s="61">
        <f t="shared" si="9"/>
        <v>209304</v>
      </c>
      <c r="H23" s="61">
        <f t="shared" si="10"/>
        <v>52326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0" customHeight="1">
      <c r="A24" s="3"/>
      <c r="B24" s="59" t="s">
        <v>35</v>
      </c>
      <c r="C24" s="60">
        <v>43.0</v>
      </c>
      <c r="D24" s="61">
        <f>C24*1164</f>
        <v>50052</v>
      </c>
      <c r="E24" s="61">
        <f t="shared" si="4"/>
        <v>22360</v>
      </c>
      <c r="F24" s="61">
        <f t="shared" si="8"/>
        <v>23650</v>
      </c>
      <c r="G24" s="61">
        <f t="shared" si="9"/>
        <v>166668</v>
      </c>
      <c r="H24" s="61">
        <f t="shared" si="10"/>
        <v>41667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"/>
      <c r="B25" s="57" t="s">
        <v>22</v>
      </c>
      <c r="C25" s="63">
        <f t="shared" ref="C25:H25" si="11">SUM(C19:C24)</f>
        <v>370</v>
      </c>
      <c r="D25" s="64">
        <f t="shared" si="11"/>
        <v>393688</v>
      </c>
      <c r="E25" s="64">
        <f t="shared" si="11"/>
        <v>192400</v>
      </c>
      <c r="F25" s="64">
        <f t="shared" si="11"/>
        <v>192500</v>
      </c>
      <c r="G25" s="64">
        <f t="shared" si="11"/>
        <v>1366800</v>
      </c>
      <c r="H25" s="64">
        <f t="shared" si="11"/>
        <v>342690</v>
      </c>
      <c r="I25" s="6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75" customHeight="1">
      <c r="A26" s="3"/>
      <c r="B26" s="3"/>
      <c r="C26" s="66"/>
      <c r="D26" s="66"/>
      <c r="E26" s="66"/>
      <c r="F26" s="66"/>
      <c r="G26" s="66"/>
      <c r="H26" s="6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7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7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7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7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7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7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7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7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7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7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7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7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7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7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7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7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7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7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7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7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7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7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7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7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7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7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7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7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7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7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7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7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7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7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7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7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7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7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7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7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7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7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7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7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7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7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7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7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7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7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7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7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7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7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7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7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7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7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7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7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7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7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7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7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7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7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7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7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7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7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7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7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7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7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7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7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7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7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7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7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7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7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7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7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7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7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7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7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7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7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7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7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7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7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7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7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7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7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7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7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7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7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7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7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7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7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7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7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7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7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7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7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7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7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7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7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7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7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7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7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7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7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7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7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7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7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7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7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7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7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7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7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7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7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7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7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7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7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7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7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7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7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7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7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7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7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7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7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7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7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7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7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7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7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7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7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7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7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7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7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7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7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7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7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7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7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7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7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7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7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7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7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7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7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7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7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7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7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7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7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7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7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7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7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7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7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7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7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7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7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7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7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7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7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7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7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7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7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7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7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7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7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7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7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7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7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7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7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7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7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7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7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7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7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7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7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7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7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7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7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7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7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7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7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7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7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7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7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7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7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7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7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7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7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7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7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7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7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7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7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7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7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7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7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7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7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7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7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7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7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7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7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7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7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7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7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7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7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7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7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7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7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7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7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7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7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7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7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7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7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7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7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7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7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7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7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7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7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7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7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7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7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7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7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7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7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7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7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7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7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7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7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7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7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7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7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7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7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7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7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7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7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7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7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7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7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7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7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7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7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7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7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7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7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7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7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7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7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7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7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7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7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7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7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7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7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7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7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7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7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7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7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7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7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7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7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7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7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7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7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7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7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7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7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7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7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7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7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7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7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7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7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7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7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7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7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7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7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7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7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7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7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7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7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7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7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7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7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7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7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7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7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7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7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7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7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7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7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7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7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7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7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7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7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7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7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7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7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7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7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7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7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7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7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7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7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7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7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7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7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7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7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7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7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7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7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7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7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7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7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7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7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7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7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7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7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7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7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7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7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7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7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7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7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7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7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7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7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7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7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7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7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7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7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7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7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7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7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7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7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7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7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7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7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7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7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7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7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7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7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7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7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7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7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7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7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7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7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7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7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7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7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7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7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7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7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7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7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7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7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7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7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7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7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7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7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7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7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7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7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7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7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7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7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7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7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7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7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7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7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7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7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7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7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7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7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7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7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7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7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7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7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7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7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7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7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7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7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7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7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7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7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7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7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7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7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7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7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7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7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7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7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7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7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7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7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7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7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7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7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7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7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7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7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7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7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7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7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7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7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7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7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7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7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7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7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7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7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7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7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7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7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7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7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7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7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7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7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7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7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7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7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7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7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7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7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7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7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7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7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7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7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7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7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7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7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7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7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7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7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7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7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7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7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7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7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7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7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7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7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7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7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7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7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7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7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7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7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7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7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7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7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7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7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7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7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7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7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7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7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7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7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7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7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7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7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7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7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7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7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7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7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7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7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7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7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7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7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7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7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7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7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7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7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7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7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7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7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7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7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7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7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7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7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7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7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7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7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7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7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7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7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7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7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7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7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7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7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7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7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7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7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7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7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7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7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7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7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7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7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7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7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7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7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7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7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7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7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7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7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7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7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7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7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7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7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7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7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7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7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7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7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7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7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7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7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7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7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7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7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7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7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7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7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7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7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7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7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7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7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7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7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7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7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7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7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7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7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7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7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7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7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7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7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7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7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7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7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7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7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7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7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7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7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7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7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7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7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7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7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7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7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7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7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7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7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7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7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7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7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7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7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7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7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7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7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7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7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7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7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7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7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7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7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7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7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7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7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7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7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7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17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17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17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ht="17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11">
    <mergeCell ref="A4:B4"/>
    <mergeCell ref="A5:B5"/>
    <mergeCell ref="A6:B6"/>
    <mergeCell ref="A14:B14"/>
    <mergeCell ref="A1:J1"/>
    <mergeCell ref="A2:A3"/>
    <mergeCell ref="B2:B3"/>
    <mergeCell ref="C2:G2"/>
    <mergeCell ref="H2:H3"/>
    <mergeCell ref="I2:I3"/>
    <mergeCell ref="J2:J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45.0"/>
    <col customWidth="1" min="3" max="3" width="11.86"/>
    <col customWidth="1" min="4" max="5" width="11.0"/>
    <col customWidth="1" min="6" max="6" width="10.29"/>
    <col customWidth="1" min="7" max="7" width="10.57"/>
    <col customWidth="1" min="8" max="8" width="12.86"/>
    <col customWidth="1" min="9" max="9" width="14.29"/>
    <col customWidth="1" min="10" max="10" width="13.14"/>
    <col customWidth="1" min="11" max="27" width="5.57"/>
    <col customWidth="1" min="28" max="29" width="8.43"/>
  </cols>
  <sheetData>
    <row r="1" ht="21.0" customHeight="1">
      <c r="A1" s="67" t="s">
        <v>36</v>
      </c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24"/>
      <c r="AC1" s="24"/>
    </row>
    <row r="2" ht="9.75" customHeight="1">
      <c r="A2" s="69"/>
      <c r="B2" s="7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24"/>
      <c r="AC2" s="24"/>
    </row>
    <row r="3" ht="21.0" customHeight="1">
      <c r="A3" s="71" t="s">
        <v>1</v>
      </c>
      <c r="B3" s="71" t="s">
        <v>37</v>
      </c>
      <c r="C3" s="72" t="s">
        <v>38</v>
      </c>
      <c r="D3" s="6"/>
      <c r="E3" s="6"/>
      <c r="F3" s="7"/>
      <c r="G3" s="73" t="s">
        <v>39</v>
      </c>
      <c r="H3" s="74" t="s">
        <v>40</v>
      </c>
      <c r="I3" s="75" t="s">
        <v>41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24"/>
      <c r="AC3" s="24"/>
    </row>
    <row r="4" ht="48.75" customHeight="1">
      <c r="A4" s="9"/>
      <c r="B4" s="9"/>
      <c r="C4" s="76" t="s">
        <v>42</v>
      </c>
      <c r="D4" s="77" t="s">
        <v>43</v>
      </c>
      <c r="E4" s="77" t="s">
        <v>4</v>
      </c>
      <c r="F4" s="78" t="s">
        <v>5</v>
      </c>
      <c r="G4" s="9"/>
      <c r="H4" s="9"/>
      <c r="I4" s="9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24"/>
      <c r="AC4" s="24"/>
    </row>
    <row r="5" ht="21.75" customHeight="1">
      <c r="A5" s="79" t="s">
        <v>44</v>
      </c>
      <c r="B5" s="7"/>
      <c r="C5" s="80">
        <v>300000.0</v>
      </c>
      <c r="D5" s="80">
        <f>D6+D12+D25+D28+D31+D32+D48+D51+D55</f>
        <v>250000</v>
      </c>
      <c r="E5" s="80"/>
      <c r="F5" s="80"/>
      <c r="G5" s="81">
        <f t="shared" ref="G5:G21" si="1">C5+D5+E5+F5</f>
        <v>550000</v>
      </c>
      <c r="H5" s="82"/>
      <c r="I5" s="82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24"/>
      <c r="AC5" s="24"/>
    </row>
    <row r="6" ht="21.0" customHeight="1">
      <c r="A6" s="83" t="s">
        <v>45</v>
      </c>
      <c r="B6" s="84" t="s">
        <v>46</v>
      </c>
      <c r="C6" s="85">
        <f>SUM(C7:C11)</f>
        <v>104500</v>
      </c>
      <c r="D6" s="86">
        <f>D7+D8+D9+D10+D11</f>
        <v>0</v>
      </c>
      <c r="E6" s="87"/>
      <c r="F6" s="86"/>
      <c r="G6" s="85">
        <f t="shared" si="1"/>
        <v>104500</v>
      </c>
      <c r="H6" s="88"/>
      <c r="I6" s="88"/>
      <c r="J6" s="89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24"/>
      <c r="AC6" s="24"/>
    </row>
    <row r="7" ht="21.0" customHeight="1">
      <c r="A7" s="91"/>
      <c r="B7" s="92" t="s">
        <v>47</v>
      </c>
      <c r="C7" s="93">
        <v>80000.0</v>
      </c>
      <c r="D7" s="93"/>
      <c r="E7" s="93"/>
      <c r="F7" s="93"/>
      <c r="G7" s="94">
        <f t="shared" si="1"/>
        <v>80000</v>
      </c>
      <c r="H7" s="95" t="s">
        <v>48</v>
      </c>
      <c r="I7" s="96" t="s">
        <v>49</v>
      </c>
      <c r="J7" s="97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24"/>
      <c r="AC7" s="24"/>
    </row>
    <row r="8" ht="21.0" customHeight="1">
      <c r="A8" s="91"/>
      <c r="B8" s="92" t="s">
        <v>50</v>
      </c>
      <c r="C8" s="93">
        <v>5000.0</v>
      </c>
      <c r="D8" s="93"/>
      <c r="E8" s="93"/>
      <c r="F8" s="93"/>
      <c r="G8" s="94">
        <f t="shared" si="1"/>
        <v>5000</v>
      </c>
      <c r="H8" s="95" t="s">
        <v>48</v>
      </c>
      <c r="I8" s="98" t="s">
        <v>51</v>
      </c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24"/>
      <c r="AC8" s="24"/>
    </row>
    <row r="9" ht="21.0" customHeight="1">
      <c r="A9" s="91"/>
      <c r="B9" s="99" t="s">
        <v>52</v>
      </c>
      <c r="C9" s="93">
        <v>5000.0</v>
      </c>
      <c r="D9" s="93"/>
      <c r="E9" s="93"/>
      <c r="F9" s="93"/>
      <c r="G9" s="94">
        <f t="shared" si="1"/>
        <v>5000</v>
      </c>
      <c r="H9" s="95" t="s">
        <v>48</v>
      </c>
      <c r="I9" s="98" t="s">
        <v>53</v>
      </c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24"/>
      <c r="AC9" s="24"/>
    </row>
    <row r="10" ht="21.0" customHeight="1">
      <c r="A10" s="91"/>
      <c r="B10" s="100" t="s">
        <v>54</v>
      </c>
      <c r="C10" s="93">
        <v>8500.0</v>
      </c>
      <c r="D10" s="101"/>
      <c r="E10" s="93"/>
      <c r="F10" s="93"/>
      <c r="G10" s="94">
        <f t="shared" si="1"/>
        <v>8500</v>
      </c>
      <c r="H10" s="102" t="s">
        <v>48</v>
      </c>
      <c r="I10" s="98" t="s">
        <v>55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24"/>
      <c r="AC10" s="24"/>
    </row>
    <row r="11" ht="21.0" customHeight="1">
      <c r="A11" s="103"/>
      <c r="B11" s="92" t="s">
        <v>56</v>
      </c>
      <c r="C11" s="93">
        <v>6000.0</v>
      </c>
      <c r="D11" s="93"/>
      <c r="E11" s="93"/>
      <c r="F11" s="104"/>
      <c r="G11" s="94">
        <f t="shared" si="1"/>
        <v>6000</v>
      </c>
      <c r="H11" s="95" t="s">
        <v>48</v>
      </c>
      <c r="I11" s="105" t="s">
        <v>57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24"/>
      <c r="AC11" s="24"/>
    </row>
    <row r="12" ht="21.0" customHeight="1">
      <c r="A12" s="106" t="s">
        <v>58</v>
      </c>
      <c r="B12" s="107" t="s">
        <v>59</v>
      </c>
      <c r="C12" s="108">
        <f t="shared" ref="C12:D12" si="2">SUM(C13:C21)</f>
        <v>107500</v>
      </c>
      <c r="D12" s="109">
        <f t="shared" si="2"/>
        <v>18000</v>
      </c>
      <c r="E12" s="110"/>
      <c r="F12" s="111"/>
      <c r="G12" s="108">
        <f t="shared" si="1"/>
        <v>125500</v>
      </c>
      <c r="H12" s="112"/>
      <c r="I12" s="112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24"/>
      <c r="AC12" s="24"/>
    </row>
    <row r="13" ht="21.0" customHeight="1">
      <c r="A13" s="114"/>
      <c r="B13" s="115" t="s">
        <v>60</v>
      </c>
      <c r="C13" s="93">
        <v>10000.0</v>
      </c>
      <c r="D13" s="116"/>
      <c r="E13" s="117"/>
      <c r="F13" s="118"/>
      <c r="G13" s="119">
        <f t="shared" si="1"/>
        <v>10000</v>
      </c>
      <c r="H13" s="120" t="s">
        <v>61</v>
      </c>
      <c r="I13" s="121" t="s">
        <v>62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24"/>
      <c r="AC13" s="24"/>
    </row>
    <row r="14" ht="21.0" customHeight="1">
      <c r="A14" s="114"/>
      <c r="B14" s="123" t="s">
        <v>63</v>
      </c>
      <c r="C14" s="93">
        <v>10000.0</v>
      </c>
      <c r="D14" s="116"/>
      <c r="E14" s="117"/>
      <c r="F14" s="124"/>
      <c r="G14" s="119">
        <f t="shared" si="1"/>
        <v>10000</v>
      </c>
      <c r="H14" s="120" t="s">
        <v>61</v>
      </c>
      <c r="I14" s="121" t="s">
        <v>64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24"/>
      <c r="AC14" s="24"/>
    </row>
    <row r="15" ht="21.0" customHeight="1">
      <c r="A15" s="91"/>
      <c r="B15" s="125" t="s">
        <v>65</v>
      </c>
      <c r="C15" s="93">
        <v>10000.0</v>
      </c>
      <c r="D15" s="116"/>
      <c r="E15" s="117"/>
      <c r="F15" s="118"/>
      <c r="G15" s="119">
        <f t="shared" si="1"/>
        <v>10000</v>
      </c>
      <c r="H15" s="120" t="s">
        <v>66</v>
      </c>
      <c r="I15" s="121" t="s">
        <v>67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24"/>
      <c r="AC15" s="24"/>
    </row>
    <row r="16" ht="21.0" customHeight="1">
      <c r="A16" s="91"/>
      <c r="B16" s="123" t="s">
        <v>68</v>
      </c>
      <c r="C16" s="93">
        <v>20000.0</v>
      </c>
      <c r="D16" s="116"/>
      <c r="E16" s="117"/>
      <c r="F16" s="118"/>
      <c r="G16" s="119">
        <f t="shared" si="1"/>
        <v>20000</v>
      </c>
      <c r="H16" s="120" t="s">
        <v>69</v>
      </c>
      <c r="I16" s="121" t="s">
        <v>70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24"/>
      <c r="AC16" s="24"/>
    </row>
    <row r="17" ht="21.0" customHeight="1">
      <c r="A17" s="91"/>
      <c r="B17" s="123" t="s">
        <v>71</v>
      </c>
      <c r="C17" s="93">
        <v>10000.0</v>
      </c>
      <c r="D17" s="116"/>
      <c r="E17" s="117"/>
      <c r="F17" s="118"/>
      <c r="G17" s="119">
        <f t="shared" si="1"/>
        <v>10000</v>
      </c>
      <c r="H17" s="120" t="s">
        <v>61</v>
      </c>
      <c r="I17" s="121" t="s">
        <v>72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24"/>
      <c r="AC17" s="24"/>
    </row>
    <row r="18" ht="21.0" customHeight="1">
      <c r="A18" s="91"/>
      <c r="B18" s="123" t="s">
        <v>73</v>
      </c>
      <c r="C18" s="93">
        <v>11500.0</v>
      </c>
      <c r="D18" s="116"/>
      <c r="E18" s="117"/>
      <c r="F18" s="118"/>
      <c r="G18" s="119">
        <f t="shared" si="1"/>
        <v>11500</v>
      </c>
      <c r="H18" s="120" t="s">
        <v>61</v>
      </c>
      <c r="I18" s="121" t="s">
        <v>74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24"/>
      <c r="AC18" s="24"/>
    </row>
    <row r="19" ht="21.0" customHeight="1">
      <c r="A19" s="91"/>
      <c r="B19" s="123" t="s">
        <v>75</v>
      </c>
      <c r="C19" s="93">
        <v>11000.0</v>
      </c>
      <c r="D19" s="116"/>
      <c r="E19" s="117"/>
      <c r="F19" s="118"/>
      <c r="G19" s="119">
        <f t="shared" si="1"/>
        <v>11000</v>
      </c>
      <c r="H19" s="120" t="s">
        <v>61</v>
      </c>
      <c r="I19" s="121" t="s">
        <v>76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24"/>
      <c r="AC19" s="24"/>
    </row>
    <row r="20" ht="21.0" customHeight="1">
      <c r="A20" s="91"/>
      <c r="B20" s="123" t="s">
        <v>77</v>
      </c>
      <c r="C20" s="93">
        <v>10000.0</v>
      </c>
      <c r="D20" s="116"/>
      <c r="E20" s="117"/>
      <c r="F20" s="118"/>
      <c r="G20" s="119">
        <f t="shared" si="1"/>
        <v>10000</v>
      </c>
      <c r="H20" s="120" t="s">
        <v>61</v>
      </c>
      <c r="I20" s="121" t="s">
        <v>78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24"/>
      <c r="AC20" s="24"/>
    </row>
    <row r="21" ht="21.0" customHeight="1">
      <c r="A21" s="103"/>
      <c r="B21" s="126" t="s">
        <v>79</v>
      </c>
      <c r="C21" s="127">
        <v>15000.0</v>
      </c>
      <c r="D21" s="128">
        <v>18000.0</v>
      </c>
      <c r="E21" s="129"/>
      <c r="F21" s="130"/>
      <c r="G21" s="131">
        <f t="shared" si="1"/>
        <v>33000</v>
      </c>
      <c r="H21" s="132" t="s">
        <v>48</v>
      </c>
      <c r="I21" s="133" t="s">
        <v>80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24"/>
      <c r="AC21" s="24"/>
    </row>
    <row r="22" ht="21.0" customHeight="1">
      <c r="A22" s="134"/>
      <c r="B22" s="123"/>
      <c r="C22" s="135"/>
      <c r="D22" s="136"/>
      <c r="E22" s="118"/>
      <c r="F22" s="118"/>
      <c r="G22" s="137"/>
      <c r="H22" s="122"/>
      <c r="I22" s="138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24"/>
      <c r="AC22" s="24"/>
    </row>
    <row r="23" ht="21.0" customHeight="1">
      <c r="A23" s="71" t="s">
        <v>1</v>
      </c>
      <c r="B23" s="139" t="s">
        <v>37</v>
      </c>
      <c r="C23" s="140" t="s">
        <v>38</v>
      </c>
      <c r="D23" s="6"/>
      <c r="E23" s="6"/>
      <c r="F23" s="7"/>
      <c r="G23" s="73" t="s">
        <v>81</v>
      </c>
      <c r="H23" s="73" t="s">
        <v>40</v>
      </c>
      <c r="I23" s="141" t="s">
        <v>41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24"/>
      <c r="AC23" s="24"/>
    </row>
    <row r="24" ht="35.25" customHeight="1">
      <c r="A24" s="9"/>
      <c r="B24" s="9"/>
      <c r="C24" s="142" t="s">
        <v>42</v>
      </c>
      <c r="D24" s="143" t="s">
        <v>43</v>
      </c>
      <c r="E24" s="143" t="s">
        <v>4</v>
      </c>
      <c r="F24" s="144" t="s">
        <v>5</v>
      </c>
      <c r="G24" s="9"/>
      <c r="H24" s="9"/>
      <c r="I24" s="9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24"/>
      <c r="AC24" s="24"/>
    </row>
    <row r="25" ht="21.0" customHeight="1">
      <c r="A25" s="106" t="s">
        <v>82</v>
      </c>
      <c r="B25" s="145" t="s">
        <v>83</v>
      </c>
      <c r="C25" s="146"/>
      <c r="D25" s="108">
        <f>D26+D27</f>
        <v>14200</v>
      </c>
      <c r="E25" s="147"/>
      <c r="F25" s="147"/>
      <c r="G25" s="148">
        <f t="shared" ref="G25:G28" si="3">C25+D25+E25+F25</f>
        <v>14200</v>
      </c>
      <c r="H25" s="149"/>
      <c r="I25" s="149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24"/>
      <c r="AC25" s="24"/>
    </row>
    <row r="26" ht="21.0" customHeight="1">
      <c r="A26" s="114"/>
      <c r="B26" s="92" t="s">
        <v>84</v>
      </c>
      <c r="C26" s="93"/>
      <c r="D26" s="93">
        <v>6200.0</v>
      </c>
      <c r="E26" s="150"/>
      <c r="F26" s="117"/>
      <c r="G26" s="119">
        <f t="shared" si="3"/>
        <v>6200</v>
      </c>
      <c r="H26" s="151">
        <v>24139.0</v>
      </c>
      <c r="I26" s="98" t="s">
        <v>53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24"/>
      <c r="AC26" s="24"/>
    </row>
    <row r="27" ht="23.25" customHeight="1">
      <c r="A27" s="152"/>
      <c r="B27" s="153" t="s">
        <v>85</v>
      </c>
      <c r="C27" s="127"/>
      <c r="D27" s="127">
        <v>8000.0</v>
      </c>
      <c r="E27" s="128"/>
      <c r="F27" s="129"/>
      <c r="G27" s="119">
        <f t="shared" si="3"/>
        <v>8000</v>
      </c>
      <c r="H27" s="151">
        <v>24139.0</v>
      </c>
      <c r="I27" s="98" t="s">
        <v>53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24"/>
      <c r="AC27" s="24"/>
    </row>
    <row r="28" ht="21.75" customHeight="1">
      <c r="A28" s="154" t="s">
        <v>86</v>
      </c>
      <c r="B28" s="155" t="s">
        <v>87</v>
      </c>
      <c r="C28" s="156">
        <f t="shared" ref="C28:D28" si="4">C29+C30</f>
        <v>62000</v>
      </c>
      <c r="D28" s="108">
        <f t="shared" si="4"/>
        <v>20800</v>
      </c>
      <c r="E28" s="157"/>
      <c r="F28" s="157"/>
      <c r="G28" s="158">
        <f t="shared" si="3"/>
        <v>82800</v>
      </c>
      <c r="H28" s="149"/>
      <c r="I28" s="149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24"/>
      <c r="AC28" s="24"/>
    </row>
    <row r="29" ht="21.75" customHeight="1">
      <c r="A29" s="91"/>
      <c r="B29" s="159" t="s">
        <v>88</v>
      </c>
      <c r="C29" s="160">
        <v>32000.0</v>
      </c>
      <c r="D29" s="150">
        <v>10800.0</v>
      </c>
      <c r="E29" s="117"/>
      <c r="F29" s="117"/>
      <c r="G29" s="120"/>
      <c r="H29" s="120" t="s">
        <v>89</v>
      </c>
      <c r="I29" s="98" t="s">
        <v>51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24"/>
      <c r="AC29" s="24"/>
    </row>
    <row r="30" ht="19.5" customHeight="1">
      <c r="A30" s="91"/>
      <c r="B30" s="159" t="s">
        <v>90</v>
      </c>
      <c r="C30" s="160">
        <v>30000.0</v>
      </c>
      <c r="D30" s="150">
        <v>10000.0</v>
      </c>
      <c r="E30" s="117"/>
      <c r="F30" s="117"/>
      <c r="G30" s="120"/>
      <c r="H30" s="151">
        <v>24108.0</v>
      </c>
      <c r="I30" s="98" t="s">
        <v>51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24"/>
      <c r="AC30" s="24"/>
    </row>
    <row r="31" ht="19.5" customHeight="1">
      <c r="A31" s="161" t="s">
        <v>91</v>
      </c>
      <c r="B31" s="155" t="s">
        <v>92</v>
      </c>
      <c r="C31" s="162"/>
      <c r="D31" s="108">
        <v>42000.0</v>
      </c>
      <c r="E31" s="147"/>
      <c r="F31" s="147"/>
      <c r="G31" s="148">
        <f t="shared" ref="G31:G32" si="6">C31+D31+E31+F31</f>
        <v>42000</v>
      </c>
      <c r="H31" s="163">
        <v>24167.0</v>
      </c>
      <c r="I31" s="164" t="s">
        <v>70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24"/>
      <c r="AC31" s="24"/>
    </row>
    <row r="32" ht="19.5" customHeight="1">
      <c r="A32" s="154" t="s">
        <v>93</v>
      </c>
      <c r="B32" s="165" t="s">
        <v>94</v>
      </c>
      <c r="C32" s="108">
        <f t="shared" ref="C32:D32" si="5">SUM(C33:C45)</f>
        <v>10000</v>
      </c>
      <c r="D32" s="108">
        <f t="shared" si="5"/>
        <v>130000</v>
      </c>
      <c r="E32" s="166"/>
      <c r="F32" s="166"/>
      <c r="G32" s="108">
        <f t="shared" si="6"/>
        <v>140000</v>
      </c>
      <c r="H32" s="166"/>
      <c r="I32" s="166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24"/>
      <c r="AC32" s="24"/>
    </row>
    <row r="33" ht="19.5" customHeight="1">
      <c r="A33" s="91"/>
      <c r="B33" s="125" t="s">
        <v>95</v>
      </c>
      <c r="C33" s="167"/>
      <c r="D33" s="168"/>
      <c r="E33" s="117"/>
      <c r="F33" s="117"/>
      <c r="G33" s="117"/>
      <c r="H33" s="117"/>
      <c r="I33" s="117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24"/>
      <c r="AC33" s="24"/>
    </row>
    <row r="34" ht="21.0" customHeight="1">
      <c r="A34" s="91"/>
      <c r="B34" s="125" t="s">
        <v>96</v>
      </c>
      <c r="C34" s="167"/>
      <c r="D34" s="169">
        <v>3000.0</v>
      </c>
      <c r="E34" s="117"/>
      <c r="F34" s="117"/>
      <c r="G34" s="93">
        <f t="shared" ref="G34:G42" si="7">C34+D34+E34+F34</f>
        <v>3000</v>
      </c>
      <c r="H34" s="117" t="s">
        <v>97</v>
      </c>
      <c r="I34" s="121" t="s">
        <v>62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24"/>
      <c r="AC34" s="24"/>
    </row>
    <row r="35" ht="21.0" customHeight="1">
      <c r="A35" s="91"/>
      <c r="B35" s="125" t="s">
        <v>98</v>
      </c>
      <c r="C35" s="167"/>
      <c r="D35" s="169">
        <v>3000.0</v>
      </c>
      <c r="E35" s="117"/>
      <c r="F35" s="117"/>
      <c r="G35" s="93">
        <f t="shared" si="7"/>
        <v>3000</v>
      </c>
      <c r="H35" s="170" t="s">
        <v>99</v>
      </c>
      <c r="I35" s="121" t="s">
        <v>67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24"/>
      <c r="AC35" s="24"/>
    </row>
    <row r="36" ht="21.0" customHeight="1">
      <c r="A36" s="91"/>
      <c r="B36" s="125" t="s">
        <v>100</v>
      </c>
      <c r="C36" s="167"/>
      <c r="D36" s="169">
        <v>3000.0</v>
      </c>
      <c r="E36" s="117"/>
      <c r="F36" s="117"/>
      <c r="G36" s="93">
        <f t="shared" si="7"/>
        <v>3000</v>
      </c>
      <c r="H36" s="171" t="s">
        <v>89</v>
      </c>
      <c r="I36" s="172" t="s">
        <v>64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24"/>
      <c r="AC36" s="24"/>
    </row>
    <row r="37" ht="21.0" customHeight="1">
      <c r="A37" s="91"/>
      <c r="B37" s="125" t="s">
        <v>101</v>
      </c>
      <c r="C37" s="167"/>
      <c r="D37" s="169">
        <v>3000.0</v>
      </c>
      <c r="E37" s="117"/>
      <c r="F37" s="117"/>
      <c r="G37" s="93">
        <f t="shared" si="7"/>
        <v>3000</v>
      </c>
      <c r="H37" s="170" t="s">
        <v>99</v>
      </c>
      <c r="I37" s="121" t="s">
        <v>76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24"/>
      <c r="AC37" s="24"/>
    </row>
    <row r="38" ht="21.0" customHeight="1">
      <c r="A38" s="91"/>
      <c r="B38" s="125" t="s">
        <v>102</v>
      </c>
      <c r="C38" s="167"/>
      <c r="D38" s="169">
        <v>3000.0</v>
      </c>
      <c r="E38" s="117"/>
      <c r="F38" s="117"/>
      <c r="G38" s="93">
        <f t="shared" si="7"/>
        <v>3000</v>
      </c>
      <c r="H38" s="173">
        <v>24077.0</v>
      </c>
      <c r="I38" s="121" t="s">
        <v>72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24"/>
      <c r="AC38" s="24"/>
    </row>
    <row r="39" ht="21.0" customHeight="1">
      <c r="A39" s="91"/>
      <c r="B39" s="125" t="s">
        <v>103</v>
      </c>
      <c r="C39" s="167"/>
      <c r="D39" s="169">
        <v>3000.0</v>
      </c>
      <c r="E39" s="117"/>
      <c r="F39" s="117"/>
      <c r="G39" s="93">
        <f t="shared" si="7"/>
        <v>3000</v>
      </c>
      <c r="H39" s="171" t="s">
        <v>89</v>
      </c>
      <c r="I39" s="121" t="s">
        <v>104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24"/>
      <c r="AC39" s="24"/>
    </row>
    <row r="40" ht="21.0" customHeight="1">
      <c r="A40" s="91"/>
      <c r="B40" s="125" t="s">
        <v>105</v>
      </c>
      <c r="C40" s="174"/>
      <c r="D40" s="175">
        <v>3000.0</v>
      </c>
      <c r="E40" s="117"/>
      <c r="F40" s="117"/>
      <c r="G40" s="93">
        <f t="shared" si="7"/>
        <v>3000</v>
      </c>
      <c r="H40" s="170" t="s">
        <v>99</v>
      </c>
      <c r="I40" s="121" t="s">
        <v>55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24"/>
      <c r="AC40" s="24"/>
    </row>
    <row r="41" ht="20.25" customHeight="1">
      <c r="A41" s="91"/>
      <c r="B41" s="123" t="s">
        <v>106</v>
      </c>
      <c r="C41" s="93"/>
      <c r="D41" s="150">
        <v>15000.0</v>
      </c>
      <c r="E41" s="117"/>
      <c r="F41" s="117"/>
      <c r="G41" s="93">
        <f t="shared" si="7"/>
        <v>15000</v>
      </c>
      <c r="H41" s="173">
        <v>24351.0</v>
      </c>
      <c r="I41" s="121" t="s">
        <v>74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24"/>
      <c r="AC41" s="24"/>
    </row>
    <row r="42" ht="16.5" customHeight="1">
      <c r="A42" s="91"/>
      <c r="B42" s="176" t="s">
        <v>107</v>
      </c>
      <c r="C42" s="93"/>
      <c r="D42" s="150">
        <v>25000.0</v>
      </c>
      <c r="E42" s="117"/>
      <c r="F42" s="117"/>
      <c r="G42" s="93">
        <f t="shared" si="7"/>
        <v>25000</v>
      </c>
      <c r="H42" s="117" t="s">
        <v>108</v>
      </c>
      <c r="I42" s="172" t="s">
        <v>109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24"/>
      <c r="AC42" s="24"/>
    </row>
    <row r="43" ht="18.75" customHeight="1">
      <c r="A43" s="91"/>
      <c r="B43" s="177" t="s">
        <v>110</v>
      </c>
      <c r="C43" s="93"/>
      <c r="D43" s="93">
        <v>4000.0</v>
      </c>
      <c r="E43" s="178"/>
      <c r="F43" s="117"/>
      <c r="G43" s="93"/>
      <c r="H43" s="179" t="s">
        <v>111</v>
      </c>
      <c r="I43" s="180" t="s">
        <v>112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24"/>
      <c r="AC43" s="24"/>
    </row>
    <row r="44" ht="18.0" customHeight="1">
      <c r="A44" s="91"/>
      <c r="B44" s="177" t="s">
        <v>113</v>
      </c>
      <c r="C44" s="93">
        <v>5000.0</v>
      </c>
      <c r="D44" s="150">
        <v>45000.0</v>
      </c>
      <c r="E44" s="178"/>
      <c r="F44" s="117"/>
      <c r="G44" s="93">
        <f t="shared" ref="G44:G45" si="8">C44+D44+E44+F44</f>
        <v>50000</v>
      </c>
      <c r="H44" s="117" t="s">
        <v>48</v>
      </c>
      <c r="I44" s="180" t="s">
        <v>78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24"/>
      <c r="AC44" s="24"/>
    </row>
    <row r="45" ht="22.5" customHeight="1">
      <c r="A45" s="103"/>
      <c r="B45" s="181" t="s">
        <v>114</v>
      </c>
      <c r="C45" s="127">
        <v>5000.0</v>
      </c>
      <c r="D45" s="128">
        <v>20000.0</v>
      </c>
      <c r="E45" s="182"/>
      <c r="F45" s="129"/>
      <c r="G45" s="127">
        <f t="shared" si="8"/>
        <v>25000</v>
      </c>
      <c r="H45" s="129" t="s">
        <v>115</v>
      </c>
      <c r="I45" s="183" t="s">
        <v>57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24"/>
      <c r="AC45" s="24"/>
    </row>
    <row r="46" ht="23.25" customHeight="1">
      <c r="A46" s="71" t="s">
        <v>1</v>
      </c>
      <c r="B46" s="71" t="s">
        <v>37</v>
      </c>
      <c r="C46" s="72" t="s">
        <v>38</v>
      </c>
      <c r="D46" s="6"/>
      <c r="E46" s="6"/>
      <c r="F46" s="7"/>
      <c r="G46" s="73" t="s">
        <v>81</v>
      </c>
      <c r="H46" s="74" t="s">
        <v>40</v>
      </c>
      <c r="I46" s="75" t="s">
        <v>41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24"/>
      <c r="AC46" s="24"/>
    </row>
    <row r="47" ht="41.25" customHeight="1">
      <c r="A47" s="9"/>
      <c r="B47" s="9"/>
      <c r="C47" s="76" t="s">
        <v>42</v>
      </c>
      <c r="D47" s="77" t="s">
        <v>43</v>
      </c>
      <c r="E47" s="77" t="s">
        <v>4</v>
      </c>
      <c r="F47" s="184" t="s">
        <v>5</v>
      </c>
      <c r="G47" s="9"/>
      <c r="H47" s="9"/>
      <c r="I47" s="9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24"/>
      <c r="AC47" s="24"/>
    </row>
    <row r="48" ht="21.0" customHeight="1">
      <c r="A48" s="154" t="s">
        <v>116</v>
      </c>
      <c r="B48" s="83" t="s">
        <v>117</v>
      </c>
      <c r="C48" s="108">
        <f>SUM(C49:C50)</f>
        <v>3000</v>
      </c>
      <c r="D48" s="108">
        <f>D49+D50</f>
        <v>5000</v>
      </c>
      <c r="E48" s="146"/>
      <c r="F48" s="146"/>
      <c r="G48" s="108">
        <f t="shared" ref="G48:G55" si="9">C48+D48+E48+F48</f>
        <v>8000</v>
      </c>
      <c r="H48" s="146"/>
      <c r="I48" s="146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24"/>
      <c r="AC48" s="24"/>
    </row>
    <row r="49" ht="21.0" customHeight="1">
      <c r="A49" s="91"/>
      <c r="B49" s="185" t="s">
        <v>118</v>
      </c>
      <c r="C49" s="93">
        <v>2000.0</v>
      </c>
      <c r="D49" s="150">
        <v>5000.0</v>
      </c>
      <c r="E49" s="93"/>
      <c r="F49" s="93"/>
      <c r="G49" s="93">
        <f t="shared" si="9"/>
        <v>7000</v>
      </c>
      <c r="H49" s="120" t="s">
        <v>61</v>
      </c>
      <c r="I49" s="186" t="s">
        <v>119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24"/>
      <c r="AC49" s="24"/>
    </row>
    <row r="50" ht="21.0" customHeight="1">
      <c r="A50" s="103"/>
      <c r="B50" s="187" t="s">
        <v>120</v>
      </c>
      <c r="C50" s="127">
        <v>1000.0</v>
      </c>
      <c r="D50" s="128"/>
      <c r="E50" s="127"/>
      <c r="F50" s="127"/>
      <c r="G50" s="93">
        <f t="shared" si="9"/>
        <v>1000</v>
      </c>
      <c r="H50" s="120" t="s">
        <v>61</v>
      </c>
      <c r="I50" s="186" t="s">
        <v>119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24"/>
      <c r="AC50" s="24"/>
    </row>
    <row r="51" ht="21.0" customHeight="1">
      <c r="A51" s="154" t="s">
        <v>121</v>
      </c>
      <c r="B51" s="155" t="s">
        <v>122</v>
      </c>
      <c r="C51" s="156">
        <v>13000.0</v>
      </c>
      <c r="D51" s="108">
        <f>D52+D53+D54</f>
        <v>0</v>
      </c>
      <c r="E51" s="188"/>
      <c r="F51" s="188"/>
      <c r="G51" s="108">
        <f t="shared" si="9"/>
        <v>13000</v>
      </c>
      <c r="H51" s="188"/>
      <c r="I51" s="188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24"/>
      <c r="AC51" s="24"/>
    </row>
    <row r="52" ht="21.0" customHeight="1">
      <c r="A52" s="91"/>
      <c r="B52" s="190" t="s">
        <v>123</v>
      </c>
      <c r="C52" s="160">
        <v>10000.0</v>
      </c>
      <c r="D52" s="93"/>
      <c r="E52" s="93"/>
      <c r="F52" s="93"/>
      <c r="G52" s="93">
        <f t="shared" si="9"/>
        <v>10000</v>
      </c>
      <c r="H52" s="191" t="s">
        <v>48</v>
      </c>
      <c r="I52" s="192" t="s">
        <v>124</v>
      </c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24"/>
      <c r="AC52" s="24"/>
    </row>
    <row r="53" ht="18.0" customHeight="1">
      <c r="A53" s="91"/>
      <c r="B53" s="193" t="s">
        <v>125</v>
      </c>
      <c r="C53" s="160">
        <v>2000.0</v>
      </c>
      <c r="D53" s="93"/>
      <c r="E53" s="93"/>
      <c r="F53" s="93"/>
      <c r="G53" s="93">
        <f t="shared" si="9"/>
        <v>2000</v>
      </c>
      <c r="H53" s="194">
        <v>24289.0</v>
      </c>
      <c r="I53" s="192" t="s">
        <v>124</v>
      </c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24"/>
      <c r="AC53" s="24"/>
    </row>
    <row r="54" ht="18.0" customHeight="1">
      <c r="A54" s="91"/>
      <c r="B54" s="159" t="s">
        <v>126</v>
      </c>
      <c r="C54" s="160">
        <v>1000.0</v>
      </c>
      <c r="D54" s="93"/>
      <c r="E54" s="93"/>
      <c r="F54" s="93"/>
      <c r="G54" s="93">
        <f t="shared" si="9"/>
        <v>1000</v>
      </c>
      <c r="H54" s="194" t="s">
        <v>127</v>
      </c>
      <c r="I54" s="192" t="s">
        <v>124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24"/>
      <c r="AC54" s="24"/>
    </row>
    <row r="55" ht="21.0" customHeight="1">
      <c r="A55" s="161" t="s">
        <v>128</v>
      </c>
      <c r="B55" s="195" t="s">
        <v>129</v>
      </c>
      <c r="C55" s="196"/>
      <c r="D55" s="197">
        <v>20000.0</v>
      </c>
      <c r="E55" s="196"/>
      <c r="F55" s="196"/>
      <c r="G55" s="80">
        <f t="shared" si="9"/>
        <v>20000</v>
      </c>
      <c r="H55" s="198" t="s">
        <v>97</v>
      </c>
      <c r="I55" s="199" t="s">
        <v>80</v>
      </c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24"/>
      <c r="AC55" s="24"/>
    </row>
    <row r="56" ht="18.0" customHeight="1">
      <c r="A56" s="134"/>
      <c r="B56" s="200"/>
      <c r="C56" s="90"/>
      <c r="D56" s="3"/>
      <c r="E56" s="3"/>
      <c r="F56" s="3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24"/>
      <c r="AC56" s="24"/>
    </row>
    <row r="57" ht="18.0" customHeight="1">
      <c r="A57" s="134"/>
      <c r="B57" s="200"/>
      <c r="C57" s="90"/>
      <c r="D57" s="3"/>
      <c r="E57" s="3"/>
      <c r="F57" s="3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24"/>
      <c r="AC57" s="24"/>
    </row>
    <row r="58" ht="18.0" customHeight="1">
      <c r="A58" s="134"/>
      <c r="B58" s="200"/>
      <c r="C58" s="90"/>
      <c r="D58" s="3"/>
      <c r="E58" s="3"/>
      <c r="F58" s="3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24"/>
      <c r="AC58" s="24"/>
    </row>
    <row r="59" ht="18.0" customHeight="1">
      <c r="A59" s="134"/>
      <c r="B59" s="200"/>
      <c r="C59" s="90"/>
      <c r="D59" s="3"/>
      <c r="E59" s="3"/>
      <c r="F59" s="3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24"/>
      <c r="AC59" s="24"/>
    </row>
    <row r="60" ht="18.0" customHeight="1">
      <c r="A60" s="134"/>
      <c r="B60" s="200"/>
      <c r="C60" s="90"/>
      <c r="D60" s="3"/>
      <c r="E60" s="3"/>
      <c r="F60" s="3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24"/>
      <c r="AC60" s="24"/>
    </row>
    <row r="61" ht="18.0" customHeight="1">
      <c r="A61" s="134"/>
      <c r="B61" s="200"/>
      <c r="C61" s="90"/>
      <c r="D61" s="3"/>
      <c r="E61" s="3"/>
      <c r="F61" s="3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24"/>
      <c r="AC61" s="24"/>
    </row>
    <row r="62" ht="18.0" customHeight="1">
      <c r="A62" s="134"/>
      <c r="B62" s="200"/>
      <c r="C62" s="90"/>
      <c r="D62" s="3"/>
      <c r="E62" s="3"/>
      <c r="F62" s="3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24"/>
      <c r="AC62" s="24"/>
    </row>
    <row r="63" ht="21.75" customHeight="1">
      <c r="A63" s="134"/>
      <c r="B63" s="200"/>
      <c r="C63" s="90"/>
      <c r="D63" s="3"/>
      <c r="E63" s="3"/>
      <c r="F63" s="3"/>
      <c r="G63" s="90"/>
      <c r="H63" s="90"/>
      <c r="I63" s="90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24"/>
      <c r="AC63" s="24"/>
    </row>
    <row r="64" ht="21.75" customHeight="1">
      <c r="A64" s="134"/>
      <c r="B64" s="200"/>
      <c r="C64" s="90"/>
      <c r="D64" s="3"/>
      <c r="E64" s="3"/>
      <c r="F64" s="3"/>
      <c r="G64" s="90"/>
      <c r="H64" s="90"/>
      <c r="I64" s="90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24"/>
      <c r="AC64" s="24"/>
    </row>
    <row r="65" ht="21.75" customHeight="1">
      <c r="A65" s="134"/>
      <c r="B65" s="200"/>
      <c r="C65" s="90"/>
      <c r="D65" s="3"/>
      <c r="E65" s="3"/>
      <c r="F65" s="3"/>
      <c r="G65" s="90"/>
      <c r="H65" s="90"/>
      <c r="I65" s="90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24"/>
      <c r="AC65" s="24"/>
    </row>
    <row r="66" ht="21.75" customHeight="1">
      <c r="A66" s="134"/>
      <c r="B66" s="200"/>
      <c r="C66" s="90"/>
      <c r="D66" s="3"/>
      <c r="E66" s="3"/>
      <c r="F66" s="3"/>
      <c r="G66" s="90"/>
      <c r="H66" s="90"/>
      <c r="I66" s="90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24"/>
      <c r="AC66" s="24"/>
    </row>
    <row r="67" ht="21.75" customHeight="1">
      <c r="A67" s="134"/>
      <c r="B67" s="200"/>
      <c r="C67" s="90"/>
      <c r="D67" s="3"/>
      <c r="E67" s="3"/>
      <c r="F67" s="3"/>
      <c r="G67" s="90"/>
      <c r="H67" s="90"/>
      <c r="I67" s="90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24"/>
      <c r="AC67" s="24"/>
    </row>
    <row r="68" ht="21.75" customHeight="1">
      <c r="A68" s="134"/>
      <c r="B68" s="200"/>
      <c r="C68" s="90"/>
      <c r="D68" s="3"/>
      <c r="E68" s="3"/>
      <c r="F68" s="3"/>
      <c r="G68" s="90"/>
      <c r="H68" s="90"/>
      <c r="I68" s="90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24"/>
      <c r="AC68" s="24"/>
    </row>
    <row r="69" ht="21.75" customHeight="1">
      <c r="A69" s="71" t="s">
        <v>1</v>
      </c>
      <c r="B69" s="71" t="s">
        <v>37</v>
      </c>
      <c r="C69" s="72" t="s">
        <v>38</v>
      </c>
      <c r="D69" s="6"/>
      <c r="E69" s="6"/>
      <c r="F69" s="7"/>
      <c r="G69" s="73" t="s">
        <v>81</v>
      </c>
      <c r="H69" s="74" t="s">
        <v>40</v>
      </c>
      <c r="I69" s="75" t="s">
        <v>41</v>
      </c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24"/>
      <c r="AC69" s="24"/>
    </row>
    <row r="70" ht="42.75" customHeight="1">
      <c r="A70" s="9"/>
      <c r="B70" s="9"/>
      <c r="C70" s="76" t="s">
        <v>42</v>
      </c>
      <c r="D70" s="77" t="s">
        <v>43</v>
      </c>
      <c r="E70" s="77" t="s">
        <v>4</v>
      </c>
      <c r="F70" s="78" t="s">
        <v>5</v>
      </c>
      <c r="G70" s="9"/>
      <c r="H70" s="9"/>
      <c r="I70" s="9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24"/>
      <c r="AC70" s="24"/>
    </row>
    <row r="71" ht="21.75" customHeight="1">
      <c r="A71" s="79" t="s">
        <v>130</v>
      </c>
      <c r="B71" s="7"/>
      <c r="C71" s="201">
        <f>C72+C78+C80+C81</f>
        <v>50000</v>
      </c>
      <c r="D71" s="202"/>
      <c r="E71" s="202"/>
      <c r="F71" s="203">
        <f>SUM(F72:F81)</f>
        <v>5000</v>
      </c>
      <c r="G71" s="204">
        <f t="shared" ref="G71:G81" si="10">C71+D71+E71+F71</f>
        <v>55000</v>
      </c>
      <c r="H71" s="205"/>
      <c r="I71" s="8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24"/>
      <c r="AC71" s="24"/>
    </row>
    <row r="72" ht="21.75" customHeight="1">
      <c r="A72" s="206" t="s">
        <v>131</v>
      </c>
      <c r="B72" s="207" t="s">
        <v>132</v>
      </c>
      <c r="C72" s="208">
        <f>SUM(C73:C77)</f>
        <v>32000</v>
      </c>
      <c r="D72" s="209"/>
      <c r="E72" s="209"/>
      <c r="F72" s="209"/>
      <c r="G72" s="210">
        <f t="shared" si="10"/>
        <v>32000</v>
      </c>
      <c r="H72" s="211"/>
      <c r="I72" s="211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24"/>
      <c r="AC72" s="24"/>
    </row>
    <row r="73" ht="21.75" customHeight="1">
      <c r="A73" s="206"/>
      <c r="B73" s="159" t="s">
        <v>133</v>
      </c>
      <c r="C73" s="212">
        <v>4500.0</v>
      </c>
      <c r="D73" s="209"/>
      <c r="E73" s="209"/>
      <c r="F73" s="209"/>
      <c r="G73" s="119">
        <f t="shared" si="10"/>
        <v>4500</v>
      </c>
      <c r="H73" s="213" t="s">
        <v>134</v>
      </c>
      <c r="I73" s="214" t="s">
        <v>135</v>
      </c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24"/>
      <c r="AC73" s="24"/>
    </row>
    <row r="74" ht="21.75" customHeight="1">
      <c r="A74" s="206"/>
      <c r="B74" s="159" t="s">
        <v>136</v>
      </c>
      <c r="C74" s="212">
        <v>4500.0</v>
      </c>
      <c r="D74" s="209"/>
      <c r="E74" s="209"/>
      <c r="F74" s="209"/>
      <c r="G74" s="119">
        <f t="shared" si="10"/>
        <v>4500</v>
      </c>
      <c r="H74" s="213" t="s">
        <v>48</v>
      </c>
      <c r="I74" s="214" t="s">
        <v>104</v>
      </c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24"/>
      <c r="AC74" s="24"/>
    </row>
    <row r="75" ht="21.75" customHeight="1">
      <c r="A75" s="206"/>
      <c r="B75" s="159" t="s">
        <v>137</v>
      </c>
      <c r="C75" s="212">
        <v>8000.0</v>
      </c>
      <c r="D75" s="209"/>
      <c r="E75" s="209"/>
      <c r="F75" s="209"/>
      <c r="G75" s="119">
        <f t="shared" si="10"/>
        <v>8000</v>
      </c>
      <c r="H75" s="213" t="s">
        <v>48</v>
      </c>
      <c r="I75" s="214" t="s">
        <v>109</v>
      </c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24"/>
      <c r="AC75" s="24"/>
    </row>
    <row r="76" ht="21.75" customHeight="1">
      <c r="A76" s="206"/>
      <c r="B76" s="159" t="s">
        <v>138</v>
      </c>
      <c r="C76" s="212">
        <v>8000.0</v>
      </c>
      <c r="D76" s="209"/>
      <c r="E76" s="209"/>
      <c r="F76" s="209"/>
      <c r="G76" s="119">
        <f t="shared" si="10"/>
        <v>8000</v>
      </c>
      <c r="H76" s="213" t="s">
        <v>48</v>
      </c>
      <c r="I76" s="214" t="s">
        <v>74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24"/>
      <c r="AC76" s="24"/>
    </row>
    <row r="77" ht="21.75" customHeight="1">
      <c r="A77" s="215"/>
      <c r="B77" s="216" t="s">
        <v>139</v>
      </c>
      <c r="C77" s="217">
        <v>7000.0</v>
      </c>
      <c r="D77" s="218"/>
      <c r="E77" s="218"/>
      <c r="F77" s="218"/>
      <c r="G77" s="119">
        <f t="shared" si="10"/>
        <v>7000</v>
      </c>
      <c r="H77" s="219" t="s">
        <v>48</v>
      </c>
      <c r="I77" s="220" t="s">
        <v>140</v>
      </c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24"/>
      <c r="AC77" s="24"/>
    </row>
    <row r="78" ht="42.75" customHeight="1">
      <c r="A78" s="221" t="s">
        <v>141</v>
      </c>
      <c r="B78" s="207" t="s">
        <v>142</v>
      </c>
      <c r="C78" s="222">
        <v>3000.0</v>
      </c>
      <c r="D78" s="218"/>
      <c r="E78" s="218"/>
      <c r="F78" s="218"/>
      <c r="G78" s="223">
        <f t="shared" si="10"/>
        <v>3000</v>
      </c>
      <c r="H78" s="219" t="s">
        <v>143</v>
      </c>
      <c r="I78" s="224" t="s">
        <v>135</v>
      </c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24"/>
      <c r="AC78" s="24"/>
    </row>
    <row r="79" ht="21.75" customHeight="1">
      <c r="A79" s="225" t="s">
        <v>144</v>
      </c>
      <c r="B79" s="226" t="s">
        <v>145</v>
      </c>
      <c r="C79" s="227"/>
      <c r="D79" s="228"/>
      <c r="E79" s="228"/>
      <c r="F79" s="229">
        <v>5000.0</v>
      </c>
      <c r="G79" s="230">
        <f t="shared" si="10"/>
        <v>5000</v>
      </c>
      <c r="H79" s="219" t="s">
        <v>143</v>
      </c>
      <c r="I79" s="231" t="s">
        <v>74</v>
      </c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24"/>
      <c r="AC79" s="24"/>
    </row>
    <row r="80" ht="21.75" customHeight="1">
      <c r="A80" s="103" t="s">
        <v>146</v>
      </c>
      <c r="B80" s="232" t="s">
        <v>147</v>
      </c>
      <c r="C80" s="233">
        <v>12000.0</v>
      </c>
      <c r="D80" s="228"/>
      <c r="E80" s="228"/>
      <c r="F80" s="228"/>
      <c r="G80" s="230">
        <f t="shared" si="10"/>
        <v>12000</v>
      </c>
      <c r="H80" s="234" t="s">
        <v>48</v>
      </c>
      <c r="I80" s="231" t="s">
        <v>124</v>
      </c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4"/>
      <c r="AC80" s="24"/>
    </row>
    <row r="81" ht="18.0" customHeight="1">
      <c r="A81" s="236" t="s">
        <v>148</v>
      </c>
      <c r="B81" s="232" t="s">
        <v>149</v>
      </c>
      <c r="C81" s="233">
        <v>3000.0</v>
      </c>
      <c r="D81" s="228"/>
      <c r="E81" s="228"/>
      <c r="F81" s="228"/>
      <c r="G81" s="230">
        <f t="shared" si="10"/>
        <v>3000</v>
      </c>
      <c r="H81" s="237" t="s">
        <v>48</v>
      </c>
      <c r="I81" s="220" t="s">
        <v>150</v>
      </c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4"/>
      <c r="AC81" s="24"/>
    </row>
    <row r="82" ht="18.0" customHeight="1">
      <c r="A82" s="238"/>
      <c r="B82" s="200"/>
      <c r="C82" s="239"/>
      <c r="D82" s="175"/>
      <c r="E82" s="175"/>
      <c r="F82" s="17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4"/>
      <c r="AC82" s="24"/>
    </row>
    <row r="83" ht="18.0" customHeight="1">
      <c r="A83" s="238"/>
      <c r="B83" s="200"/>
      <c r="C83" s="239"/>
      <c r="D83" s="175"/>
      <c r="E83" s="175"/>
      <c r="F83" s="17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4"/>
      <c r="AC83" s="24"/>
    </row>
    <row r="84" ht="18.0" customHeight="1">
      <c r="A84" s="238"/>
      <c r="B84" s="200"/>
      <c r="C84" s="239"/>
      <c r="D84" s="175"/>
      <c r="E84" s="175"/>
      <c r="F84" s="17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4"/>
      <c r="AC84" s="24"/>
    </row>
    <row r="85" ht="24.75" customHeight="1">
      <c r="A85" s="238"/>
      <c r="B85" s="200"/>
      <c r="C85" s="239"/>
      <c r="D85" s="175"/>
      <c r="E85" s="175"/>
      <c r="F85" s="175"/>
      <c r="G85" s="235"/>
      <c r="H85" s="235"/>
      <c r="I85" s="235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24"/>
      <c r="AC85" s="24"/>
    </row>
    <row r="86" ht="24.75" customHeight="1">
      <c r="A86" s="238"/>
      <c r="B86" s="200"/>
      <c r="C86" s="239"/>
      <c r="D86" s="175"/>
      <c r="E86" s="175"/>
      <c r="F86" s="175"/>
      <c r="G86" s="235"/>
      <c r="H86" s="235"/>
      <c r="I86" s="235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24"/>
      <c r="AC86" s="24"/>
    </row>
    <row r="87" ht="24.75" customHeight="1">
      <c r="A87" s="238"/>
      <c r="B87" s="200"/>
      <c r="C87" s="239"/>
      <c r="D87" s="175"/>
      <c r="E87" s="175"/>
      <c r="F87" s="175"/>
      <c r="G87" s="235"/>
      <c r="H87" s="235"/>
      <c r="I87" s="235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24"/>
      <c r="AC87" s="24"/>
    </row>
    <row r="88" ht="24.75" customHeight="1">
      <c r="A88" s="238"/>
      <c r="B88" s="200"/>
      <c r="C88" s="239"/>
      <c r="D88" s="240"/>
      <c r="E88" s="240"/>
      <c r="F88" s="240"/>
      <c r="G88" s="235"/>
      <c r="H88" s="235"/>
      <c r="I88" s="235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24"/>
      <c r="AC88" s="24"/>
    </row>
    <row r="89" ht="21.75" customHeight="1">
      <c r="A89" s="71" t="s">
        <v>1</v>
      </c>
      <c r="B89" s="71" t="s">
        <v>37</v>
      </c>
      <c r="C89" s="72" t="s">
        <v>38</v>
      </c>
      <c r="D89" s="6"/>
      <c r="E89" s="6"/>
      <c r="F89" s="7"/>
      <c r="G89" s="73" t="s">
        <v>81</v>
      </c>
      <c r="H89" s="74" t="s">
        <v>40</v>
      </c>
      <c r="I89" s="75" t="s">
        <v>41</v>
      </c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24"/>
      <c r="AC89" s="24"/>
    </row>
    <row r="90" ht="42.75" customHeight="1">
      <c r="A90" s="9"/>
      <c r="B90" s="9"/>
      <c r="C90" s="76" t="s">
        <v>42</v>
      </c>
      <c r="D90" s="77" t="s">
        <v>43</v>
      </c>
      <c r="E90" s="77" t="s">
        <v>4</v>
      </c>
      <c r="F90" s="78" t="s">
        <v>5</v>
      </c>
      <c r="G90" s="9"/>
      <c r="H90" s="9"/>
      <c r="I90" s="9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24"/>
      <c r="AC90" s="24"/>
    </row>
    <row r="91" ht="23.25" customHeight="1">
      <c r="A91" s="79" t="s">
        <v>151</v>
      </c>
      <c r="B91" s="7"/>
      <c r="C91" s="241">
        <f>C92+C93+C94+C95+C96</f>
        <v>170000</v>
      </c>
      <c r="D91" s="202"/>
      <c r="E91" s="242">
        <f>E93</f>
        <v>917400.31</v>
      </c>
      <c r="F91" s="80">
        <f>SUM(F92+F93+F94+F95+F96)</f>
        <v>380000</v>
      </c>
      <c r="G91" s="204">
        <f t="shared" ref="G91:G95" si="11">C91+D91+E91+F91</f>
        <v>1467400.31</v>
      </c>
      <c r="H91" s="205"/>
      <c r="I91" s="8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24"/>
      <c r="AC91" s="24"/>
    </row>
    <row r="92" ht="22.5" customHeight="1">
      <c r="A92" s="221" t="s">
        <v>152</v>
      </c>
      <c r="B92" s="243" t="s">
        <v>153</v>
      </c>
      <c r="C92" s="233">
        <v>10000.0</v>
      </c>
      <c r="D92" s="244"/>
      <c r="E92" s="244"/>
      <c r="F92" s="244"/>
      <c r="G92" s="245">
        <f t="shared" si="11"/>
        <v>10000</v>
      </c>
      <c r="H92" s="246" t="s">
        <v>48</v>
      </c>
      <c r="I92" s="247" t="s">
        <v>112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"/>
      <c r="AC92" s="24"/>
    </row>
    <row r="93" ht="25.5" customHeight="1">
      <c r="A93" s="249" t="s">
        <v>154</v>
      </c>
      <c r="B93" s="226" t="s">
        <v>155</v>
      </c>
      <c r="C93" s="233"/>
      <c r="D93" s="250"/>
      <c r="E93" s="251">
        <v>917400.31</v>
      </c>
      <c r="F93" s="250">
        <v>300000.0</v>
      </c>
      <c r="G93" s="245">
        <f t="shared" si="11"/>
        <v>1217400.31</v>
      </c>
      <c r="H93" s="246" t="s">
        <v>48</v>
      </c>
      <c r="I93" s="252" t="s">
        <v>76</v>
      </c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24"/>
      <c r="AC93" s="24"/>
    </row>
    <row r="94" ht="21.75" customHeight="1">
      <c r="A94" s="221" t="s">
        <v>156</v>
      </c>
      <c r="B94" s="253" t="s">
        <v>157</v>
      </c>
      <c r="C94" s="233"/>
      <c r="D94" s="250"/>
      <c r="E94" s="250"/>
      <c r="F94" s="250">
        <v>10000.0</v>
      </c>
      <c r="G94" s="245">
        <f t="shared" si="11"/>
        <v>10000</v>
      </c>
      <c r="H94" s="246" t="s">
        <v>48</v>
      </c>
      <c r="I94" s="254" t="s">
        <v>158</v>
      </c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24"/>
      <c r="AC94" s="24"/>
    </row>
    <row r="95" ht="25.5" customHeight="1">
      <c r="A95" s="249" t="s">
        <v>159</v>
      </c>
      <c r="B95" s="255" t="s">
        <v>160</v>
      </c>
      <c r="C95" s="256">
        <v>10000.0</v>
      </c>
      <c r="D95" s="257"/>
      <c r="E95" s="257"/>
      <c r="F95" s="257"/>
      <c r="G95" s="245">
        <f t="shared" si="11"/>
        <v>10000</v>
      </c>
      <c r="H95" s="246" t="s">
        <v>48</v>
      </c>
      <c r="I95" s="252" t="s">
        <v>76</v>
      </c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24"/>
      <c r="AC95" s="24"/>
    </row>
    <row r="96" ht="25.5" customHeight="1">
      <c r="A96" s="221" t="s">
        <v>161</v>
      </c>
      <c r="B96" s="107" t="s">
        <v>162</v>
      </c>
      <c r="C96" s="108">
        <f>SUM(C97:C102)</f>
        <v>150000</v>
      </c>
      <c r="D96" s="157"/>
      <c r="E96" s="258"/>
      <c r="F96" s="259">
        <v>70000.0</v>
      </c>
      <c r="G96" s="260">
        <f>SUM(G97:G102)</f>
        <v>220000</v>
      </c>
      <c r="H96" s="261" t="s">
        <v>48</v>
      </c>
      <c r="I96" s="262" t="s">
        <v>76</v>
      </c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"/>
      <c r="AC96" s="24"/>
    </row>
    <row r="97" ht="25.5" customHeight="1">
      <c r="A97" s="206"/>
      <c r="B97" s="92" t="s">
        <v>163</v>
      </c>
      <c r="C97" s="117"/>
      <c r="D97" s="117"/>
      <c r="E97" s="263"/>
      <c r="F97" s="93">
        <v>25000.0</v>
      </c>
      <c r="G97" s="264">
        <f t="shared" ref="G97:G102" si="12">C97+D97+E97+F97</f>
        <v>25000</v>
      </c>
      <c r="H97" s="261" t="s">
        <v>48</v>
      </c>
      <c r="I97" s="98" t="s">
        <v>164</v>
      </c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24"/>
      <c r="AC97" s="24"/>
    </row>
    <row r="98" ht="25.5" customHeight="1">
      <c r="A98" s="206"/>
      <c r="B98" s="92" t="s">
        <v>165</v>
      </c>
      <c r="C98" s="117"/>
      <c r="D98" s="117"/>
      <c r="E98" s="263"/>
      <c r="F98" s="93">
        <v>10000.0</v>
      </c>
      <c r="G98" s="264">
        <f t="shared" si="12"/>
        <v>10000</v>
      </c>
      <c r="H98" s="246" t="s">
        <v>48</v>
      </c>
      <c r="I98" s="98" t="s">
        <v>164</v>
      </c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24"/>
      <c r="AC98" s="24"/>
    </row>
    <row r="99" ht="21.75" customHeight="1">
      <c r="A99" s="206"/>
      <c r="B99" s="92" t="s">
        <v>166</v>
      </c>
      <c r="C99" s="93"/>
      <c r="D99" s="93"/>
      <c r="E99" s="265"/>
      <c r="F99" s="93">
        <v>10000.0</v>
      </c>
      <c r="G99" s="264">
        <f t="shared" si="12"/>
        <v>10000</v>
      </c>
      <c r="H99" s="266">
        <v>24108.0</v>
      </c>
      <c r="I99" s="98" t="s">
        <v>164</v>
      </c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24"/>
      <c r="AC99" s="24"/>
    </row>
    <row r="100" ht="21.75" customHeight="1">
      <c r="A100" s="206"/>
      <c r="B100" s="92" t="s">
        <v>167</v>
      </c>
      <c r="C100" s="93"/>
      <c r="D100" s="93"/>
      <c r="E100" s="265"/>
      <c r="F100" s="93">
        <v>25000.0</v>
      </c>
      <c r="G100" s="264">
        <f t="shared" si="12"/>
        <v>25000</v>
      </c>
      <c r="H100" s="246" t="s">
        <v>48</v>
      </c>
      <c r="I100" s="252" t="s">
        <v>76</v>
      </c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24"/>
      <c r="AC100" s="24"/>
    </row>
    <row r="101" ht="21.75" customHeight="1">
      <c r="A101" s="206"/>
      <c r="B101" s="92" t="s">
        <v>168</v>
      </c>
      <c r="C101" s="93">
        <v>50000.0</v>
      </c>
      <c r="D101" s="117"/>
      <c r="E101" s="263"/>
      <c r="F101" s="117"/>
      <c r="G101" s="264">
        <f t="shared" si="12"/>
        <v>50000</v>
      </c>
      <c r="H101" s="267">
        <v>24139.0</v>
      </c>
      <c r="I101" s="252" t="s">
        <v>76</v>
      </c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24"/>
      <c r="AC101" s="24"/>
    </row>
    <row r="102" ht="18.0" customHeight="1">
      <c r="A102" s="215"/>
      <c r="B102" s="153" t="s">
        <v>169</v>
      </c>
      <c r="C102" s="127">
        <v>100000.0</v>
      </c>
      <c r="D102" s="129"/>
      <c r="E102" s="268"/>
      <c r="F102" s="129"/>
      <c r="G102" s="269">
        <f t="shared" si="12"/>
        <v>100000</v>
      </c>
      <c r="H102" s="246" t="s">
        <v>48</v>
      </c>
      <c r="I102" s="247" t="s">
        <v>112</v>
      </c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24"/>
      <c r="AC102" s="24"/>
    </row>
    <row r="103" ht="18.0" customHeight="1">
      <c r="A103" s="270"/>
      <c r="B103" s="271"/>
      <c r="C103" s="272"/>
      <c r="D103" s="273"/>
      <c r="E103" s="273"/>
      <c r="F103" s="27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24"/>
      <c r="AC103" s="24"/>
    </row>
    <row r="104" ht="18.0" customHeight="1">
      <c r="A104" s="270"/>
      <c r="B104" s="271"/>
      <c r="C104" s="272"/>
      <c r="D104" s="273"/>
      <c r="E104" s="273"/>
      <c r="F104" s="27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24"/>
      <c r="AC104" s="24"/>
    </row>
    <row r="105" ht="18.0" customHeight="1">
      <c r="A105" s="270"/>
      <c r="B105" s="271"/>
      <c r="C105" s="272"/>
      <c r="D105" s="273"/>
      <c r="E105" s="273"/>
      <c r="F105" s="27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24"/>
      <c r="AC105" s="24"/>
    </row>
    <row r="106" ht="18.0" customHeight="1">
      <c r="A106" s="270"/>
      <c r="B106" s="271"/>
      <c r="C106" s="272"/>
      <c r="D106" s="273"/>
      <c r="E106" s="273"/>
      <c r="F106" s="27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24"/>
      <c r="AC106" s="24"/>
    </row>
    <row r="107" ht="18.0" customHeight="1">
      <c r="A107" s="270"/>
      <c r="B107" s="271"/>
      <c r="C107" s="272"/>
      <c r="D107" s="273"/>
      <c r="E107" s="273"/>
      <c r="F107" s="27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24"/>
      <c r="AC107" s="24"/>
    </row>
    <row r="108" ht="21.75" customHeight="1">
      <c r="A108" s="270"/>
      <c r="B108" s="271"/>
      <c r="C108" s="272"/>
      <c r="D108" s="273"/>
      <c r="E108" s="273"/>
      <c r="F108" s="273"/>
      <c r="G108" s="113"/>
      <c r="H108" s="113"/>
      <c r="I108" s="113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24"/>
      <c r="AC108" s="24"/>
    </row>
    <row r="109" ht="21.75" customHeight="1">
      <c r="A109" s="270"/>
      <c r="B109" s="271"/>
      <c r="C109" s="272"/>
      <c r="D109" s="273"/>
      <c r="E109" s="273"/>
      <c r="F109" s="273"/>
      <c r="G109" s="113"/>
      <c r="H109" s="113"/>
      <c r="I109" s="113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24"/>
      <c r="AC109" s="24"/>
    </row>
    <row r="110" ht="21.75" customHeight="1">
      <c r="A110" s="71" t="s">
        <v>1</v>
      </c>
      <c r="B110" s="71" t="s">
        <v>37</v>
      </c>
      <c r="C110" s="72" t="s">
        <v>38</v>
      </c>
      <c r="D110" s="6"/>
      <c r="E110" s="6"/>
      <c r="F110" s="7"/>
      <c r="G110" s="73" t="s">
        <v>81</v>
      </c>
      <c r="H110" s="74" t="s">
        <v>40</v>
      </c>
      <c r="I110" s="75" t="s">
        <v>41</v>
      </c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24"/>
      <c r="AC110" s="24"/>
    </row>
    <row r="111" ht="45.0" customHeight="1">
      <c r="A111" s="9"/>
      <c r="B111" s="9"/>
      <c r="C111" s="76" t="s">
        <v>42</v>
      </c>
      <c r="D111" s="77" t="s">
        <v>43</v>
      </c>
      <c r="E111" s="77" t="s">
        <v>4</v>
      </c>
      <c r="F111" s="78" t="s">
        <v>5</v>
      </c>
      <c r="G111" s="9"/>
      <c r="H111" s="9"/>
      <c r="I111" s="9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24"/>
      <c r="AC111" s="24"/>
    </row>
    <row r="112" ht="23.25" customHeight="1">
      <c r="A112" s="79" t="s">
        <v>170</v>
      </c>
      <c r="B112" s="7"/>
      <c r="C112" s="274">
        <f>C113+C114+C116+C117+C118+C122</f>
        <v>120000</v>
      </c>
      <c r="D112" s="275"/>
      <c r="E112" s="276"/>
      <c r="F112" s="277">
        <f>F115+F122</f>
        <v>15000</v>
      </c>
      <c r="G112" s="278">
        <f t="shared" ref="G112:G122" si="13">C112+D112+E112+F112</f>
        <v>135000</v>
      </c>
      <c r="H112" s="204"/>
      <c r="I112" s="8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24"/>
      <c r="AC112" s="24"/>
    </row>
    <row r="113" ht="21.75" customHeight="1">
      <c r="A113" s="279" t="s">
        <v>171</v>
      </c>
      <c r="B113" s="280" t="s">
        <v>172</v>
      </c>
      <c r="C113" s="281">
        <v>3000.0</v>
      </c>
      <c r="D113" s="282"/>
      <c r="E113" s="282"/>
      <c r="F113" s="282"/>
      <c r="G113" s="283">
        <f t="shared" si="13"/>
        <v>3000</v>
      </c>
      <c r="H113" s="219" t="s">
        <v>48</v>
      </c>
      <c r="I113" s="284" t="s">
        <v>173</v>
      </c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24"/>
      <c r="AC113" s="24"/>
    </row>
    <row r="114" ht="21.75" customHeight="1">
      <c r="A114" s="225" t="s">
        <v>174</v>
      </c>
      <c r="B114" s="285" t="s">
        <v>175</v>
      </c>
      <c r="C114" s="286">
        <v>88000.0</v>
      </c>
      <c r="D114" s="282"/>
      <c r="E114" s="282"/>
      <c r="F114" s="282"/>
      <c r="G114" s="283">
        <f t="shared" si="13"/>
        <v>88000</v>
      </c>
      <c r="H114" s="219" t="s">
        <v>48</v>
      </c>
      <c r="I114" s="284" t="s">
        <v>112</v>
      </c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24"/>
      <c r="AC114" s="24"/>
    </row>
    <row r="115" ht="21.75" customHeight="1">
      <c r="A115" s="279" t="s">
        <v>176</v>
      </c>
      <c r="B115" s="287" t="s">
        <v>177</v>
      </c>
      <c r="C115" s="281"/>
      <c r="D115" s="282"/>
      <c r="E115" s="282"/>
      <c r="F115" s="288">
        <v>10000.0</v>
      </c>
      <c r="G115" s="283">
        <f t="shared" si="13"/>
        <v>10000</v>
      </c>
      <c r="H115" s="219" t="s">
        <v>48</v>
      </c>
      <c r="I115" s="252" t="s">
        <v>178</v>
      </c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24"/>
      <c r="AC115" s="24"/>
    </row>
    <row r="116" ht="21.75" customHeight="1">
      <c r="A116" s="225" t="s">
        <v>179</v>
      </c>
      <c r="B116" s="226" t="s">
        <v>180</v>
      </c>
      <c r="C116" s="286">
        <v>8000.0</v>
      </c>
      <c r="D116" s="289"/>
      <c r="E116" s="289"/>
      <c r="F116" s="282"/>
      <c r="G116" s="283">
        <f t="shared" si="13"/>
        <v>8000</v>
      </c>
      <c r="H116" s="219" t="s">
        <v>48</v>
      </c>
      <c r="I116" s="252" t="s">
        <v>64</v>
      </c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24"/>
      <c r="AC116" s="24"/>
    </row>
    <row r="117" ht="21.75" customHeight="1">
      <c r="A117" s="279" t="s">
        <v>181</v>
      </c>
      <c r="B117" s="287" t="s">
        <v>182</v>
      </c>
      <c r="C117" s="286">
        <v>8000.0</v>
      </c>
      <c r="D117" s="282"/>
      <c r="E117" s="282"/>
      <c r="F117" s="282"/>
      <c r="G117" s="283">
        <f t="shared" si="13"/>
        <v>8000</v>
      </c>
      <c r="H117" s="219" t="s">
        <v>48</v>
      </c>
      <c r="I117" s="290" t="s">
        <v>80</v>
      </c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24"/>
      <c r="AC117" s="24"/>
    </row>
    <row r="118" ht="21.75" customHeight="1">
      <c r="A118" s="154" t="s">
        <v>183</v>
      </c>
      <c r="B118" s="155" t="s">
        <v>184</v>
      </c>
      <c r="C118" s="291">
        <v>8000.0</v>
      </c>
      <c r="D118" s="292"/>
      <c r="E118" s="292"/>
      <c r="F118" s="292"/>
      <c r="G118" s="293">
        <f t="shared" si="13"/>
        <v>8000</v>
      </c>
      <c r="H118" s="294"/>
      <c r="I118" s="149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24"/>
      <c r="AC118" s="24"/>
    </row>
    <row r="119" ht="21.75" customHeight="1">
      <c r="A119" s="91"/>
      <c r="B119" s="193" t="s">
        <v>185</v>
      </c>
      <c r="C119" s="295">
        <v>2000.0</v>
      </c>
      <c r="D119" s="296"/>
      <c r="E119" s="296"/>
      <c r="F119" s="296"/>
      <c r="G119" s="295">
        <f t="shared" si="13"/>
        <v>2000</v>
      </c>
      <c r="H119" s="219" t="s">
        <v>48</v>
      </c>
      <c r="I119" s="297" t="s">
        <v>80</v>
      </c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24"/>
      <c r="AC119" s="24"/>
    </row>
    <row r="120" ht="21.75" customHeight="1">
      <c r="A120" s="91"/>
      <c r="B120" s="193" t="s">
        <v>186</v>
      </c>
      <c r="C120" s="298">
        <v>5000.0</v>
      </c>
      <c r="D120" s="299"/>
      <c r="E120" s="299"/>
      <c r="F120" s="300"/>
      <c r="G120" s="295">
        <f t="shared" si="13"/>
        <v>5000</v>
      </c>
      <c r="H120" s="219" t="s">
        <v>48</v>
      </c>
      <c r="I120" s="297" t="s">
        <v>80</v>
      </c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24"/>
      <c r="AC120" s="24"/>
    </row>
    <row r="121" ht="21.75" customHeight="1">
      <c r="A121" s="103"/>
      <c r="B121" s="216" t="s">
        <v>187</v>
      </c>
      <c r="C121" s="301">
        <v>1000.0</v>
      </c>
      <c r="D121" s="302"/>
      <c r="E121" s="302"/>
      <c r="F121" s="302"/>
      <c r="G121" s="295">
        <f t="shared" si="13"/>
        <v>1000</v>
      </c>
      <c r="H121" s="219" t="s">
        <v>48</v>
      </c>
      <c r="I121" s="303" t="s">
        <v>80</v>
      </c>
      <c r="J121" s="304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  <c r="Z121" s="304"/>
      <c r="AA121" s="304"/>
      <c r="AB121" s="24"/>
      <c r="AC121" s="24"/>
    </row>
    <row r="122" ht="18.0" customHeight="1">
      <c r="A122" s="161" t="s">
        <v>188</v>
      </c>
      <c r="B122" s="305" t="s">
        <v>189</v>
      </c>
      <c r="C122" s="306">
        <v>5000.0</v>
      </c>
      <c r="D122" s="307"/>
      <c r="E122" s="307"/>
      <c r="F122" s="308">
        <v>5000.0</v>
      </c>
      <c r="G122" s="277">
        <f t="shared" si="13"/>
        <v>10000</v>
      </c>
      <c r="H122" s="309" t="s">
        <v>48</v>
      </c>
      <c r="I122" s="164" t="s">
        <v>135</v>
      </c>
      <c r="J122" s="304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  <c r="AA122" s="304"/>
      <c r="AB122" s="24"/>
      <c r="AC122" s="24"/>
    </row>
    <row r="123" ht="18.0" customHeight="1">
      <c r="A123" s="134"/>
      <c r="B123" s="310"/>
      <c r="C123" s="311"/>
      <c r="D123" s="312"/>
      <c r="E123" s="312"/>
      <c r="F123" s="61"/>
      <c r="G123" s="304"/>
      <c r="H123" s="304"/>
      <c r="I123" s="313"/>
      <c r="J123" s="304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  <c r="Z123" s="304"/>
      <c r="AA123" s="304"/>
      <c r="AB123" s="24"/>
      <c r="AC123" s="24"/>
    </row>
    <row r="124" ht="15.0" customHeight="1">
      <c r="A124" s="134"/>
      <c r="B124" s="314"/>
      <c r="C124" s="311"/>
      <c r="D124" s="312"/>
      <c r="E124" s="312"/>
      <c r="F124" s="312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4"/>
      <c r="Z124" s="304"/>
      <c r="AA124" s="304"/>
      <c r="AB124" s="24"/>
      <c r="AC124" s="24"/>
    </row>
    <row r="125" ht="18.0" customHeight="1">
      <c r="A125" s="134"/>
      <c r="B125" s="314"/>
      <c r="C125" s="311"/>
      <c r="D125" s="312"/>
      <c r="E125" s="312"/>
      <c r="F125" s="312"/>
      <c r="G125" s="304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4"/>
      <c r="W125" s="304"/>
      <c r="X125" s="304"/>
      <c r="Y125" s="304"/>
      <c r="Z125" s="304"/>
      <c r="AA125" s="304"/>
      <c r="AB125" s="24"/>
      <c r="AC125" s="24"/>
    </row>
    <row r="126" ht="18.0" customHeight="1">
      <c r="A126" s="134"/>
      <c r="B126" s="314"/>
      <c r="C126" s="311"/>
      <c r="D126" s="312"/>
      <c r="E126" s="312"/>
      <c r="F126" s="312"/>
      <c r="G126" s="304"/>
      <c r="H126" s="304"/>
      <c r="I126" s="304"/>
      <c r="J126" s="304"/>
      <c r="K126" s="304"/>
      <c r="L126" s="304"/>
      <c r="M126" s="304"/>
      <c r="N126" s="304"/>
      <c r="O126" s="304"/>
      <c r="P126" s="304"/>
      <c r="Q126" s="304"/>
      <c r="R126" s="304"/>
      <c r="S126" s="304"/>
      <c r="T126" s="304"/>
      <c r="U126" s="304"/>
      <c r="V126" s="304"/>
      <c r="W126" s="304"/>
      <c r="X126" s="304"/>
      <c r="Y126" s="304"/>
      <c r="Z126" s="304"/>
      <c r="AA126" s="304"/>
      <c r="AB126" s="24"/>
      <c r="AC126" s="24"/>
    </row>
    <row r="127" ht="18.0" customHeight="1">
      <c r="A127" s="134"/>
      <c r="B127" s="314"/>
      <c r="C127" s="311"/>
      <c r="D127" s="312"/>
      <c r="E127" s="312"/>
      <c r="F127" s="312"/>
      <c r="G127" s="304"/>
      <c r="H127" s="304"/>
      <c r="I127" s="304"/>
      <c r="J127" s="304"/>
      <c r="K127" s="304"/>
      <c r="L127" s="304"/>
      <c r="M127" s="304"/>
      <c r="N127" s="304"/>
      <c r="O127" s="304"/>
      <c r="P127" s="304"/>
      <c r="Q127" s="304"/>
      <c r="R127" s="304"/>
      <c r="S127" s="304"/>
      <c r="T127" s="304"/>
      <c r="U127" s="304"/>
      <c r="V127" s="304"/>
      <c r="W127" s="304"/>
      <c r="X127" s="304"/>
      <c r="Y127" s="304"/>
      <c r="Z127" s="304"/>
      <c r="AA127" s="304"/>
      <c r="AB127" s="24"/>
      <c r="AC127" s="24"/>
    </row>
    <row r="128" ht="21.75" customHeight="1">
      <c r="A128" s="134"/>
      <c r="B128" s="314"/>
      <c r="C128" s="311"/>
      <c r="D128" s="312"/>
      <c r="E128" s="312"/>
      <c r="F128" s="312"/>
      <c r="G128" s="304"/>
      <c r="H128" s="304"/>
      <c r="I128" s="304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24"/>
      <c r="AC128" s="24"/>
    </row>
    <row r="129" ht="21.75" customHeight="1">
      <c r="A129" s="134"/>
      <c r="B129" s="314"/>
      <c r="C129" s="311"/>
      <c r="D129" s="312"/>
      <c r="E129" s="312"/>
      <c r="F129" s="312"/>
      <c r="G129" s="304"/>
      <c r="H129" s="304"/>
      <c r="I129" s="304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24"/>
      <c r="AC129" s="24"/>
    </row>
    <row r="130" ht="21.75" customHeight="1">
      <c r="A130" s="134"/>
      <c r="B130" s="314"/>
      <c r="C130" s="311"/>
      <c r="D130" s="312"/>
      <c r="E130" s="312"/>
      <c r="F130" s="312"/>
      <c r="G130" s="304"/>
      <c r="H130" s="304"/>
      <c r="I130" s="304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24"/>
      <c r="AC130" s="24"/>
    </row>
    <row r="131" ht="21.75" customHeight="1">
      <c r="A131" s="134"/>
      <c r="B131" s="314"/>
      <c r="C131" s="311"/>
      <c r="D131" s="312"/>
      <c r="E131" s="312"/>
      <c r="F131" s="312"/>
      <c r="G131" s="304"/>
      <c r="H131" s="304"/>
      <c r="I131" s="304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24"/>
      <c r="AC131" s="24"/>
    </row>
    <row r="132" ht="21.75" customHeight="1">
      <c r="A132" s="71" t="s">
        <v>1</v>
      </c>
      <c r="B132" s="71" t="s">
        <v>37</v>
      </c>
      <c r="C132" s="72" t="s">
        <v>38</v>
      </c>
      <c r="D132" s="6"/>
      <c r="E132" s="6"/>
      <c r="F132" s="7"/>
      <c r="G132" s="73" t="s">
        <v>81</v>
      </c>
      <c r="H132" s="74" t="s">
        <v>40</v>
      </c>
      <c r="I132" s="75" t="s">
        <v>41</v>
      </c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24"/>
      <c r="AC132" s="24"/>
    </row>
    <row r="133" ht="45.0" customHeight="1">
      <c r="A133" s="9"/>
      <c r="B133" s="9"/>
      <c r="C133" s="76" t="s">
        <v>42</v>
      </c>
      <c r="D133" s="77" t="s">
        <v>43</v>
      </c>
      <c r="E133" s="77" t="s">
        <v>4</v>
      </c>
      <c r="F133" s="78" t="s">
        <v>5</v>
      </c>
      <c r="G133" s="9"/>
      <c r="H133" s="9"/>
      <c r="I133" s="9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24"/>
      <c r="AC133" s="24"/>
    </row>
    <row r="134" ht="21.75" customHeight="1">
      <c r="A134" s="315" t="s">
        <v>190</v>
      </c>
      <c r="B134" s="316"/>
      <c r="C134" s="277">
        <f>C135+C136+C139+C146+C155+C163</f>
        <v>50000</v>
      </c>
      <c r="D134" s="277">
        <f>D140+D139+D155</f>
        <v>60000</v>
      </c>
      <c r="E134" s="277"/>
      <c r="F134" s="277">
        <f>F146+F155</f>
        <v>25000</v>
      </c>
      <c r="G134" s="317">
        <f t="shared" ref="G134:G136" si="14">C134+D134+E134+F134</f>
        <v>135000</v>
      </c>
      <c r="H134" s="318"/>
      <c r="I134" s="318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24"/>
      <c r="AC134" s="24"/>
    </row>
    <row r="135" ht="21.75" customHeight="1">
      <c r="A135" s="279" t="s">
        <v>191</v>
      </c>
      <c r="B135" s="243" t="s">
        <v>192</v>
      </c>
      <c r="C135" s="319">
        <v>10000.0</v>
      </c>
      <c r="D135" s="320"/>
      <c r="E135" s="321"/>
      <c r="F135" s="321"/>
      <c r="G135" s="283">
        <f t="shared" si="14"/>
        <v>10000</v>
      </c>
      <c r="H135" s="322" t="s">
        <v>48</v>
      </c>
      <c r="I135" s="252" t="s">
        <v>193</v>
      </c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24"/>
      <c r="AC135" s="24"/>
    </row>
    <row r="136" ht="21.75" customHeight="1">
      <c r="A136" s="225" t="s">
        <v>194</v>
      </c>
      <c r="B136" s="226" t="s">
        <v>195</v>
      </c>
      <c r="C136" s="319">
        <v>13000.0</v>
      </c>
      <c r="D136" s="320"/>
      <c r="E136" s="320"/>
      <c r="F136" s="283"/>
      <c r="G136" s="283">
        <f t="shared" si="14"/>
        <v>13000</v>
      </c>
      <c r="H136" s="322" t="s">
        <v>48</v>
      </c>
      <c r="I136" s="252" t="s">
        <v>67</v>
      </c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24"/>
      <c r="AC136" s="24"/>
    </row>
    <row r="137" ht="21.75" customHeight="1">
      <c r="A137" s="225"/>
      <c r="B137" s="323" t="s">
        <v>196</v>
      </c>
      <c r="C137" s="319"/>
      <c r="D137" s="324"/>
      <c r="E137" s="324"/>
      <c r="F137" s="319"/>
      <c r="G137" s="283" t="str">
        <f>C137</f>
        <v/>
      </c>
      <c r="H137" s="325" t="s">
        <v>48</v>
      </c>
      <c r="I137" s="252" t="s">
        <v>67</v>
      </c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24"/>
      <c r="AC137" s="24"/>
    </row>
    <row r="138" ht="21.75" customHeight="1">
      <c r="A138" s="225"/>
      <c r="B138" s="323" t="s">
        <v>197</v>
      </c>
      <c r="C138" s="319"/>
      <c r="D138" s="324"/>
      <c r="E138" s="324"/>
      <c r="F138" s="319"/>
      <c r="G138" s="283"/>
      <c r="H138" s="325" t="s">
        <v>48</v>
      </c>
      <c r="I138" s="98" t="s">
        <v>198</v>
      </c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24"/>
      <c r="AC138" s="24"/>
    </row>
    <row r="139" ht="21.75" customHeight="1">
      <c r="A139" s="225" t="s">
        <v>199</v>
      </c>
      <c r="B139" s="232" t="s">
        <v>200</v>
      </c>
      <c r="C139" s="319">
        <v>2000.0</v>
      </c>
      <c r="D139" s="319">
        <v>3000.0</v>
      </c>
      <c r="E139" s="319"/>
      <c r="F139" s="319"/>
      <c r="G139" s="283">
        <f t="shared" ref="G139:G152" si="15">C139+D139+E139+F139</f>
        <v>5000</v>
      </c>
      <c r="H139" s="326" t="s">
        <v>201</v>
      </c>
      <c r="I139" s="252" t="s">
        <v>78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24"/>
      <c r="AC139" s="24"/>
    </row>
    <row r="140" ht="21.75" customHeight="1">
      <c r="A140" s="154" t="s">
        <v>202</v>
      </c>
      <c r="B140" s="327" t="s">
        <v>203</v>
      </c>
      <c r="C140" s="328"/>
      <c r="D140" s="329">
        <f>D141+D142+D143+D144+D145</f>
        <v>19000</v>
      </c>
      <c r="E140" s="328"/>
      <c r="F140" s="328"/>
      <c r="G140" s="330">
        <f t="shared" si="15"/>
        <v>19000</v>
      </c>
      <c r="H140" s="331"/>
      <c r="I140" s="332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24"/>
      <c r="AC140" s="24"/>
    </row>
    <row r="141" ht="21.75" customHeight="1">
      <c r="A141" s="333"/>
      <c r="B141" s="334" t="s">
        <v>204</v>
      </c>
      <c r="C141" s="335"/>
      <c r="D141" s="335">
        <v>2000.0</v>
      </c>
      <c r="E141" s="335"/>
      <c r="F141" s="335"/>
      <c r="G141" s="336">
        <f t="shared" si="15"/>
        <v>2000</v>
      </c>
      <c r="H141" s="337" t="s">
        <v>205</v>
      </c>
      <c r="I141" s="338" t="s">
        <v>198</v>
      </c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24"/>
      <c r="AC141" s="24"/>
    </row>
    <row r="142" ht="21.75" customHeight="1">
      <c r="A142" s="333"/>
      <c r="B142" s="334" t="s">
        <v>206</v>
      </c>
      <c r="C142" s="335"/>
      <c r="D142" s="335">
        <v>2000.0</v>
      </c>
      <c r="E142" s="335"/>
      <c r="F142" s="335"/>
      <c r="G142" s="336">
        <f t="shared" si="15"/>
        <v>2000</v>
      </c>
      <c r="H142" s="337" t="s">
        <v>205</v>
      </c>
      <c r="I142" s="338" t="s">
        <v>78</v>
      </c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24"/>
      <c r="AC142" s="24"/>
    </row>
    <row r="143" ht="21.75" customHeight="1">
      <c r="A143" s="333"/>
      <c r="B143" s="334" t="s">
        <v>207</v>
      </c>
      <c r="C143" s="335"/>
      <c r="D143" s="335">
        <v>11000.0</v>
      </c>
      <c r="E143" s="335"/>
      <c r="F143" s="335"/>
      <c r="G143" s="336">
        <f t="shared" si="15"/>
        <v>11000</v>
      </c>
      <c r="H143" s="337" t="s">
        <v>205</v>
      </c>
      <c r="I143" s="338" t="s">
        <v>78</v>
      </c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24"/>
      <c r="AC143" s="24"/>
    </row>
    <row r="144" ht="21.75" customHeight="1">
      <c r="A144" s="333"/>
      <c r="B144" s="334" t="s">
        <v>208</v>
      </c>
      <c r="C144" s="335"/>
      <c r="D144" s="335">
        <v>2000.0</v>
      </c>
      <c r="E144" s="335"/>
      <c r="F144" s="335"/>
      <c r="G144" s="336">
        <f t="shared" si="15"/>
        <v>2000</v>
      </c>
      <c r="H144" s="337" t="s">
        <v>205</v>
      </c>
      <c r="I144" s="338" t="s">
        <v>78</v>
      </c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24"/>
      <c r="AC144" s="24"/>
    </row>
    <row r="145" ht="18.0" customHeight="1">
      <c r="A145" s="339"/>
      <c r="B145" s="334" t="s">
        <v>209</v>
      </c>
      <c r="C145" s="340"/>
      <c r="D145" s="335">
        <v>2000.0</v>
      </c>
      <c r="E145" s="335"/>
      <c r="F145" s="335"/>
      <c r="G145" s="336">
        <f t="shared" si="15"/>
        <v>2000</v>
      </c>
      <c r="H145" s="341" t="s">
        <v>205</v>
      </c>
      <c r="I145" s="338" t="s">
        <v>78</v>
      </c>
      <c r="J145" s="342"/>
      <c r="K145" s="342"/>
      <c r="L145" s="342"/>
      <c r="M145" s="342"/>
      <c r="N145" s="342"/>
      <c r="O145" s="342"/>
      <c r="P145" s="342"/>
      <c r="Q145" s="342"/>
      <c r="R145" s="342"/>
      <c r="S145" s="342"/>
      <c r="T145" s="342"/>
      <c r="U145" s="342"/>
      <c r="V145" s="342"/>
      <c r="W145" s="342"/>
      <c r="X145" s="342"/>
      <c r="Y145" s="342"/>
      <c r="Z145" s="342"/>
      <c r="AA145" s="342"/>
      <c r="AB145" s="24"/>
      <c r="AC145" s="24"/>
    </row>
    <row r="146" ht="21.75" customHeight="1">
      <c r="A146" s="343" t="s">
        <v>210</v>
      </c>
      <c r="B146" s="145" t="s">
        <v>211</v>
      </c>
      <c r="C146" s="329">
        <f>C147+C148+C149</f>
        <v>10000</v>
      </c>
      <c r="D146" s="344"/>
      <c r="E146" s="344"/>
      <c r="F146" s="329">
        <f>F147+F150+F151+F152</f>
        <v>16000</v>
      </c>
      <c r="G146" s="345">
        <f t="shared" si="15"/>
        <v>26000</v>
      </c>
      <c r="H146" s="346"/>
      <c r="I146" s="332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24"/>
      <c r="AC146" s="24"/>
    </row>
    <row r="147" ht="21.75" customHeight="1">
      <c r="A147" s="333"/>
      <c r="B147" s="92" t="s">
        <v>212</v>
      </c>
      <c r="C147" s="347">
        <v>5000.0</v>
      </c>
      <c r="D147" s="347"/>
      <c r="E147" s="347"/>
      <c r="F147" s="347">
        <v>1000.0</v>
      </c>
      <c r="G147" s="348">
        <f t="shared" si="15"/>
        <v>6000</v>
      </c>
      <c r="H147" s="90" t="s">
        <v>127</v>
      </c>
      <c r="I147" s="98" t="s">
        <v>198</v>
      </c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24"/>
      <c r="AC147" s="24"/>
    </row>
    <row r="148" ht="21.75" customHeight="1">
      <c r="A148" s="333"/>
      <c r="B148" s="92" t="s">
        <v>213</v>
      </c>
      <c r="C148" s="347">
        <v>3000.0</v>
      </c>
      <c r="D148" s="347"/>
      <c r="E148" s="347"/>
      <c r="F148" s="347"/>
      <c r="G148" s="348">
        <f t="shared" si="15"/>
        <v>3000</v>
      </c>
      <c r="H148" s="90" t="s">
        <v>127</v>
      </c>
      <c r="I148" s="98" t="s">
        <v>193</v>
      </c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24"/>
      <c r="AC148" s="24"/>
    </row>
    <row r="149" ht="21.75" customHeight="1">
      <c r="A149" s="333"/>
      <c r="B149" s="92" t="s">
        <v>214</v>
      </c>
      <c r="C149" s="347">
        <v>2000.0</v>
      </c>
      <c r="D149" s="347"/>
      <c r="E149" s="347"/>
      <c r="F149" s="347"/>
      <c r="G149" s="348">
        <f t="shared" si="15"/>
        <v>2000</v>
      </c>
      <c r="H149" s="90" t="s">
        <v>127</v>
      </c>
      <c r="I149" s="98" t="s">
        <v>198</v>
      </c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24"/>
      <c r="AC149" s="24"/>
    </row>
    <row r="150" ht="21.75" customHeight="1">
      <c r="A150" s="333"/>
      <c r="B150" s="92" t="s">
        <v>215</v>
      </c>
      <c r="C150" s="347"/>
      <c r="D150" s="347"/>
      <c r="E150" s="347"/>
      <c r="F150" s="347">
        <v>2000.0</v>
      </c>
      <c r="G150" s="348">
        <f t="shared" si="15"/>
        <v>2000</v>
      </c>
      <c r="H150" s="90" t="s">
        <v>48</v>
      </c>
      <c r="I150" s="98" t="s">
        <v>216</v>
      </c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24"/>
      <c r="AC150" s="24"/>
    </row>
    <row r="151" ht="21.75" customHeight="1">
      <c r="A151" s="333"/>
      <c r="B151" s="92" t="s">
        <v>217</v>
      </c>
      <c r="C151" s="347"/>
      <c r="D151" s="347"/>
      <c r="E151" s="347"/>
      <c r="F151" s="347">
        <v>8000.0</v>
      </c>
      <c r="G151" s="348">
        <f t="shared" si="15"/>
        <v>8000</v>
      </c>
      <c r="H151" s="90" t="s">
        <v>48</v>
      </c>
      <c r="I151" s="98" t="s">
        <v>216</v>
      </c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24"/>
      <c r="AC151" s="24"/>
    </row>
    <row r="152" ht="21.75" customHeight="1">
      <c r="A152" s="349"/>
      <c r="B152" s="350" t="s">
        <v>218</v>
      </c>
      <c r="C152" s="351"/>
      <c r="D152" s="352"/>
      <c r="E152" s="352"/>
      <c r="F152" s="352">
        <v>5000.0</v>
      </c>
      <c r="G152" s="351">
        <f t="shared" si="15"/>
        <v>5000</v>
      </c>
      <c r="H152" s="353" t="s">
        <v>48</v>
      </c>
      <c r="I152" s="247" t="s">
        <v>216</v>
      </c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24"/>
      <c r="AC152" s="24"/>
    </row>
    <row r="153" ht="21.75" customHeight="1">
      <c r="A153" s="71" t="s">
        <v>1</v>
      </c>
      <c r="B153" s="71" t="s">
        <v>37</v>
      </c>
      <c r="C153" s="72" t="s">
        <v>38</v>
      </c>
      <c r="D153" s="6"/>
      <c r="E153" s="6"/>
      <c r="F153" s="7"/>
      <c r="G153" s="73" t="s">
        <v>39</v>
      </c>
      <c r="H153" s="74" t="s">
        <v>40</v>
      </c>
      <c r="I153" s="75" t="s">
        <v>41</v>
      </c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24"/>
      <c r="AC153" s="24"/>
    </row>
    <row r="154" ht="43.5" customHeight="1">
      <c r="A154" s="9"/>
      <c r="B154" s="9"/>
      <c r="C154" s="76" t="s">
        <v>42</v>
      </c>
      <c r="D154" s="77" t="s">
        <v>43</v>
      </c>
      <c r="E154" s="77" t="s">
        <v>4</v>
      </c>
      <c r="F154" s="78" t="s">
        <v>5</v>
      </c>
      <c r="G154" s="9"/>
      <c r="H154" s="9"/>
      <c r="I154" s="9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24"/>
      <c r="AC154" s="24"/>
    </row>
    <row r="155" ht="21.75" customHeight="1">
      <c r="A155" s="154" t="s">
        <v>219</v>
      </c>
      <c r="B155" s="327" t="s">
        <v>220</v>
      </c>
      <c r="C155" s="354">
        <f>C156+C157+C158+C159+C145+C162</f>
        <v>8000</v>
      </c>
      <c r="D155" s="345">
        <f>D156+D157+D158+D159+D160+D161+D162</f>
        <v>38000</v>
      </c>
      <c r="E155" s="344"/>
      <c r="F155" s="329">
        <f>F156+F157+F158+F159+F161+F162</f>
        <v>9000</v>
      </c>
      <c r="G155" s="329">
        <f t="shared" ref="G155:G158" si="16">C155+D155+E155+F155</f>
        <v>55000</v>
      </c>
      <c r="H155" s="331"/>
      <c r="I155" s="346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24"/>
      <c r="AC155" s="24"/>
    </row>
    <row r="156" ht="21.75" customHeight="1">
      <c r="A156" s="355"/>
      <c r="B156" s="92" t="s">
        <v>221</v>
      </c>
      <c r="C156" s="347"/>
      <c r="D156" s="348">
        <v>3000.0</v>
      </c>
      <c r="E156" s="347"/>
      <c r="F156" s="347">
        <v>1000.0</v>
      </c>
      <c r="G156" s="347">
        <f t="shared" si="16"/>
        <v>4000</v>
      </c>
      <c r="H156" s="356" t="s">
        <v>222</v>
      </c>
      <c r="I156" s="338" t="s">
        <v>223</v>
      </c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24"/>
      <c r="AC156" s="24"/>
    </row>
    <row r="157" ht="21.75" customHeight="1">
      <c r="A157" s="355"/>
      <c r="B157" s="92" t="s">
        <v>224</v>
      </c>
      <c r="C157" s="347">
        <v>3000.0</v>
      </c>
      <c r="D157" s="348"/>
      <c r="E157" s="347"/>
      <c r="F157" s="347">
        <v>3000.0</v>
      </c>
      <c r="G157" s="347">
        <f t="shared" si="16"/>
        <v>6000</v>
      </c>
      <c r="H157" s="356" t="s">
        <v>225</v>
      </c>
      <c r="I157" s="98" t="s">
        <v>198</v>
      </c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24"/>
      <c r="AC157" s="24"/>
    </row>
    <row r="158" ht="21.75" customHeight="1">
      <c r="A158" s="355"/>
      <c r="B158" s="92" t="s">
        <v>226</v>
      </c>
      <c r="C158" s="347"/>
      <c r="D158" s="348">
        <v>5000.0</v>
      </c>
      <c r="E158" s="347"/>
      <c r="F158" s="347"/>
      <c r="G158" s="347">
        <f t="shared" si="16"/>
        <v>5000</v>
      </c>
      <c r="H158" s="356" t="s">
        <v>227</v>
      </c>
      <c r="I158" s="98" t="s">
        <v>228</v>
      </c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24"/>
      <c r="AC158" s="24"/>
    </row>
    <row r="159" ht="21.75" customHeight="1">
      <c r="A159" s="355"/>
      <c r="B159" s="92" t="s">
        <v>229</v>
      </c>
      <c r="C159" s="347"/>
      <c r="D159" s="348"/>
      <c r="E159" s="348"/>
      <c r="F159" s="347"/>
      <c r="G159" s="347"/>
      <c r="H159" s="95" t="s">
        <v>48</v>
      </c>
      <c r="I159" s="338" t="s">
        <v>223</v>
      </c>
      <c r="J159" s="304"/>
      <c r="K159" s="304"/>
      <c r="L159" s="304"/>
      <c r="M159" s="304"/>
      <c r="N159" s="304"/>
      <c r="O159" s="304"/>
      <c r="P159" s="304"/>
      <c r="Q159" s="304"/>
      <c r="R159" s="304"/>
      <c r="S159" s="304"/>
      <c r="T159" s="304"/>
      <c r="U159" s="304"/>
      <c r="V159" s="304"/>
      <c r="W159" s="304"/>
      <c r="X159" s="304"/>
      <c r="Y159" s="304"/>
      <c r="Z159" s="304"/>
      <c r="AA159" s="304"/>
      <c r="AB159" s="24"/>
      <c r="AC159" s="24"/>
    </row>
    <row r="160" ht="21.75" customHeight="1">
      <c r="A160" s="355"/>
      <c r="B160" s="355" t="s">
        <v>230</v>
      </c>
      <c r="C160" s="347"/>
      <c r="D160" s="348">
        <v>5000.0</v>
      </c>
      <c r="E160" s="348"/>
      <c r="F160" s="347"/>
      <c r="G160" s="347">
        <f t="shared" ref="G160:G163" si="17">C160+D160+E160+F160</f>
        <v>5000</v>
      </c>
      <c r="H160" s="95" t="s">
        <v>111</v>
      </c>
      <c r="I160" s="338" t="s">
        <v>223</v>
      </c>
      <c r="J160" s="304"/>
      <c r="K160" s="304"/>
      <c r="L160" s="304"/>
      <c r="M160" s="304"/>
      <c r="N160" s="304"/>
      <c r="O160" s="304"/>
      <c r="P160" s="304"/>
      <c r="Q160" s="304"/>
      <c r="R160" s="304"/>
      <c r="S160" s="304"/>
      <c r="T160" s="304"/>
      <c r="U160" s="304"/>
      <c r="V160" s="304"/>
      <c r="W160" s="304"/>
      <c r="X160" s="304"/>
      <c r="Y160" s="304"/>
      <c r="Z160" s="304"/>
      <c r="AA160" s="304"/>
      <c r="AB160" s="24"/>
      <c r="AC160" s="24"/>
    </row>
    <row r="161" ht="21.75" customHeight="1">
      <c r="A161" s="357"/>
      <c r="B161" s="355" t="s">
        <v>231</v>
      </c>
      <c r="C161" s="175"/>
      <c r="D161" s="347">
        <v>25000.0</v>
      </c>
      <c r="E161" s="175"/>
      <c r="F161" s="347">
        <v>5000.0</v>
      </c>
      <c r="G161" s="175">
        <f t="shared" si="17"/>
        <v>30000</v>
      </c>
      <c r="H161" s="95" t="s">
        <v>232</v>
      </c>
      <c r="I161" s="338" t="s">
        <v>223</v>
      </c>
      <c r="J161" s="304"/>
      <c r="K161" s="304"/>
      <c r="L161" s="304"/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  <c r="W161" s="304"/>
      <c r="X161" s="304"/>
      <c r="Y161" s="304"/>
      <c r="Z161" s="304"/>
      <c r="AA161" s="304"/>
      <c r="AB161" s="24"/>
      <c r="AC161" s="24"/>
    </row>
    <row r="162" ht="21.75" customHeight="1">
      <c r="A162" s="355"/>
      <c r="B162" s="153" t="s">
        <v>233</v>
      </c>
      <c r="C162" s="352">
        <v>5000.0</v>
      </c>
      <c r="D162" s="358"/>
      <c r="E162" s="352"/>
      <c r="F162" s="352"/>
      <c r="G162" s="347">
        <f t="shared" si="17"/>
        <v>5000</v>
      </c>
      <c r="H162" s="246" t="s">
        <v>48</v>
      </c>
      <c r="I162" s="359" t="s">
        <v>216</v>
      </c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24"/>
      <c r="AC162" s="24"/>
    </row>
    <row r="163" ht="21.75" customHeight="1">
      <c r="A163" s="360" t="s">
        <v>234</v>
      </c>
      <c r="B163" s="361" t="s">
        <v>235</v>
      </c>
      <c r="C163" s="362">
        <v>7000.0</v>
      </c>
      <c r="D163" s="80"/>
      <c r="E163" s="363"/>
      <c r="F163" s="363"/>
      <c r="G163" s="364">
        <f t="shared" si="17"/>
        <v>7000</v>
      </c>
      <c r="H163" s="365" t="s">
        <v>48</v>
      </c>
      <c r="I163" s="164" t="s">
        <v>216</v>
      </c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24"/>
      <c r="AC163" s="24"/>
    </row>
    <row r="164" ht="21.75" customHeight="1">
      <c r="A164" s="134"/>
      <c r="B164" s="314"/>
      <c r="C164" s="366"/>
      <c r="D164" s="367"/>
      <c r="E164" s="367"/>
      <c r="F164" s="367"/>
      <c r="G164" s="342"/>
      <c r="H164" s="342"/>
      <c r="I164" s="342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24"/>
      <c r="AC164" s="24"/>
    </row>
    <row r="165" ht="21.75" customHeight="1">
      <c r="A165" s="134"/>
      <c r="B165" s="314"/>
      <c r="C165" s="366"/>
      <c r="D165" s="367"/>
      <c r="E165" s="367"/>
      <c r="F165" s="367"/>
      <c r="G165" s="342"/>
      <c r="H165" s="342"/>
      <c r="I165" s="342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24"/>
      <c r="AC165" s="24"/>
    </row>
    <row r="166" ht="21.75" customHeight="1">
      <c r="A166" s="134"/>
      <c r="B166" s="314"/>
      <c r="C166" s="366"/>
      <c r="D166" s="367"/>
      <c r="E166" s="367"/>
      <c r="F166" s="367"/>
      <c r="G166" s="342"/>
      <c r="H166" s="342"/>
      <c r="I166" s="342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24"/>
      <c r="AC166" s="24"/>
    </row>
    <row r="167" ht="21.75" customHeight="1">
      <c r="A167" s="134"/>
      <c r="B167" s="314"/>
      <c r="C167" s="366"/>
      <c r="D167" s="367"/>
      <c r="E167" s="367"/>
      <c r="F167" s="367"/>
      <c r="G167" s="342"/>
      <c r="H167" s="342"/>
      <c r="I167" s="342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24"/>
      <c r="AC167" s="24"/>
    </row>
    <row r="168" ht="21.75" customHeight="1">
      <c r="A168" s="134"/>
      <c r="B168" s="314"/>
      <c r="C168" s="366"/>
      <c r="D168" s="367"/>
      <c r="E168" s="367"/>
      <c r="F168" s="367"/>
      <c r="G168" s="342"/>
      <c r="H168" s="342"/>
      <c r="I168" s="342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24"/>
      <c r="AC168" s="24"/>
    </row>
    <row r="169" ht="21.75" customHeight="1">
      <c r="A169" s="134"/>
      <c r="B169" s="314"/>
      <c r="C169" s="366"/>
      <c r="D169" s="367"/>
      <c r="E169" s="367"/>
      <c r="F169" s="367"/>
      <c r="G169" s="342"/>
      <c r="H169" s="342"/>
      <c r="I169" s="342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24"/>
      <c r="AC169" s="24"/>
    </row>
    <row r="170" ht="21.75" customHeight="1">
      <c r="A170" s="134"/>
      <c r="B170" s="314"/>
      <c r="C170" s="366"/>
      <c r="D170" s="367"/>
      <c r="E170" s="367"/>
      <c r="F170" s="367"/>
      <c r="G170" s="342"/>
      <c r="H170" s="342"/>
      <c r="I170" s="342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24"/>
      <c r="AC170" s="24"/>
    </row>
    <row r="171" ht="21.75" customHeight="1">
      <c r="A171" s="134"/>
      <c r="B171" s="314"/>
      <c r="C171" s="366"/>
      <c r="D171" s="367"/>
      <c r="E171" s="367"/>
      <c r="F171" s="367"/>
      <c r="G171" s="342"/>
      <c r="H171" s="342"/>
      <c r="I171" s="342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24"/>
      <c r="AC171" s="24"/>
    </row>
    <row r="172" ht="21.75" customHeight="1">
      <c r="A172" s="134"/>
      <c r="B172" s="314"/>
      <c r="C172" s="366"/>
      <c r="D172" s="367"/>
      <c r="E172" s="367"/>
      <c r="F172" s="367"/>
      <c r="G172" s="342"/>
      <c r="H172" s="342"/>
      <c r="I172" s="342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24"/>
      <c r="AC172" s="24"/>
    </row>
    <row r="173" ht="21.75" customHeight="1">
      <c r="A173" s="134"/>
      <c r="B173" s="314"/>
      <c r="C173" s="366"/>
      <c r="D173" s="367"/>
      <c r="E173" s="367"/>
      <c r="F173" s="367"/>
      <c r="G173" s="342"/>
      <c r="H173" s="342"/>
      <c r="I173" s="342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24"/>
      <c r="AC173" s="24"/>
    </row>
    <row r="174" ht="21.75" customHeight="1">
      <c r="A174" s="71" t="s">
        <v>1</v>
      </c>
      <c r="B174" s="71" t="s">
        <v>37</v>
      </c>
      <c r="C174" s="72" t="s">
        <v>38</v>
      </c>
      <c r="D174" s="6"/>
      <c r="E174" s="6"/>
      <c r="F174" s="7"/>
      <c r="G174" s="73" t="s">
        <v>81</v>
      </c>
      <c r="H174" s="74" t="s">
        <v>40</v>
      </c>
      <c r="I174" s="75" t="s">
        <v>41</v>
      </c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24"/>
      <c r="AC174" s="24"/>
    </row>
    <row r="175" ht="39.0" customHeight="1">
      <c r="A175" s="9"/>
      <c r="B175" s="9"/>
      <c r="C175" s="76" t="s">
        <v>42</v>
      </c>
      <c r="D175" s="77" t="s">
        <v>43</v>
      </c>
      <c r="E175" s="77" t="s">
        <v>4</v>
      </c>
      <c r="F175" s="78" t="s">
        <v>5</v>
      </c>
      <c r="G175" s="9"/>
      <c r="H175" s="9"/>
      <c r="I175" s="9"/>
      <c r="J175" s="342"/>
      <c r="K175" s="342"/>
      <c r="L175" s="342"/>
      <c r="M175" s="342"/>
      <c r="N175" s="342"/>
      <c r="O175" s="342"/>
      <c r="P175" s="342"/>
      <c r="Q175" s="342"/>
      <c r="R175" s="342"/>
      <c r="S175" s="342"/>
      <c r="T175" s="342"/>
      <c r="U175" s="342"/>
      <c r="V175" s="342"/>
      <c r="W175" s="342"/>
      <c r="X175" s="342"/>
      <c r="Y175" s="342"/>
      <c r="Z175" s="342"/>
      <c r="AA175" s="342"/>
      <c r="AB175" s="24"/>
      <c r="AC175" s="24"/>
    </row>
    <row r="176" ht="24.0" customHeight="1">
      <c r="A176" s="368" t="s">
        <v>236</v>
      </c>
      <c r="B176" s="7"/>
      <c r="C176" s="369">
        <f t="shared" ref="C176:D176" si="18">SUM(C177:C181)</f>
        <v>35000</v>
      </c>
      <c r="D176" s="369">
        <f t="shared" si="18"/>
        <v>50000</v>
      </c>
      <c r="E176" s="202"/>
      <c r="F176" s="370">
        <v>25000.0</v>
      </c>
      <c r="G176" s="201">
        <f t="shared" ref="G176:G181" si="19">C176+D176+E176+F176</f>
        <v>110000</v>
      </c>
      <c r="H176" s="205"/>
      <c r="I176" s="82"/>
      <c r="J176" s="342"/>
      <c r="K176" s="342"/>
      <c r="L176" s="342"/>
      <c r="M176" s="342"/>
      <c r="N176" s="342"/>
      <c r="O176" s="342"/>
      <c r="P176" s="342"/>
      <c r="Q176" s="342"/>
      <c r="R176" s="342"/>
      <c r="S176" s="342"/>
      <c r="T176" s="342"/>
      <c r="U176" s="342"/>
      <c r="V176" s="342"/>
      <c r="W176" s="342"/>
      <c r="X176" s="342"/>
      <c r="Y176" s="342"/>
      <c r="Z176" s="342"/>
      <c r="AA176" s="342"/>
      <c r="AB176" s="24"/>
      <c r="AC176" s="24"/>
    </row>
    <row r="177" ht="21.75" customHeight="1">
      <c r="A177" s="371" t="s">
        <v>237</v>
      </c>
      <c r="B177" s="232" t="s">
        <v>238</v>
      </c>
      <c r="C177" s="372">
        <v>10000.0</v>
      </c>
      <c r="D177" s="373">
        <v>20000.0</v>
      </c>
      <c r="E177" s="374"/>
      <c r="F177" s="127">
        <v>25000.0</v>
      </c>
      <c r="G177" s="375">
        <f t="shared" si="19"/>
        <v>55000</v>
      </c>
      <c r="H177" s="376" t="s">
        <v>48</v>
      </c>
      <c r="I177" s="377" t="s">
        <v>239</v>
      </c>
      <c r="J177" s="342"/>
      <c r="K177" s="342"/>
      <c r="L177" s="342"/>
      <c r="M177" s="342"/>
      <c r="N177" s="342"/>
      <c r="O177" s="342"/>
      <c r="P177" s="342"/>
      <c r="Q177" s="342"/>
      <c r="R177" s="342"/>
      <c r="S177" s="342"/>
      <c r="T177" s="342"/>
      <c r="U177" s="342"/>
      <c r="V177" s="342"/>
      <c r="W177" s="342"/>
      <c r="X177" s="342"/>
      <c r="Y177" s="342"/>
      <c r="Z177" s="342"/>
      <c r="AA177" s="342"/>
      <c r="AB177" s="24"/>
      <c r="AC177" s="24"/>
    </row>
    <row r="178" ht="21.75" customHeight="1">
      <c r="A178" s="371" t="s">
        <v>240</v>
      </c>
      <c r="B178" s="226" t="s">
        <v>241</v>
      </c>
      <c r="C178" s="378">
        <v>10000.0</v>
      </c>
      <c r="D178" s="379">
        <v>10000.0</v>
      </c>
      <c r="E178" s="380"/>
      <c r="F178" s="381"/>
      <c r="G178" s="375">
        <f t="shared" si="19"/>
        <v>20000</v>
      </c>
      <c r="H178" s="376" t="s">
        <v>48</v>
      </c>
      <c r="I178" s="377" t="s">
        <v>242</v>
      </c>
      <c r="J178" s="304"/>
      <c r="K178" s="304"/>
      <c r="L178" s="304"/>
      <c r="M178" s="304"/>
      <c r="N178" s="304"/>
      <c r="O178" s="304"/>
      <c r="P178" s="304"/>
      <c r="Q178" s="304"/>
      <c r="R178" s="304"/>
      <c r="S178" s="304"/>
      <c r="T178" s="304"/>
      <c r="U178" s="304"/>
      <c r="V178" s="304"/>
      <c r="W178" s="304"/>
      <c r="X178" s="304"/>
      <c r="Y178" s="304"/>
      <c r="Z178" s="304"/>
      <c r="AA178" s="304"/>
      <c r="AB178" s="382"/>
      <c r="AC178" s="382"/>
    </row>
    <row r="179" ht="21.75" customHeight="1">
      <c r="A179" s="371" t="s">
        <v>243</v>
      </c>
      <c r="B179" s="226" t="s">
        <v>244</v>
      </c>
      <c r="C179" s="383">
        <v>5000.0</v>
      </c>
      <c r="D179" s="379">
        <v>5000.0</v>
      </c>
      <c r="E179" s="380"/>
      <c r="F179" s="381"/>
      <c r="G179" s="375">
        <f t="shared" si="19"/>
        <v>10000</v>
      </c>
      <c r="H179" s="376" t="s">
        <v>48</v>
      </c>
      <c r="I179" s="252" t="s">
        <v>245</v>
      </c>
      <c r="J179" s="342"/>
      <c r="K179" s="342"/>
      <c r="L179" s="342"/>
      <c r="M179" s="342"/>
      <c r="N179" s="342"/>
      <c r="O179" s="342"/>
      <c r="P179" s="342"/>
      <c r="Q179" s="342"/>
      <c r="R179" s="342"/>
      <c r="S179" s="342"/>
      <c r="T179" s="342"/>
      <c r="U179" s="342"/>
      <c r="V179" s="342"/>
      <c r="W179" s="342"/>
      <c r="X179" s="342"/>
      <c r="Y179" s="342"/>
      <c r="Z179" s="342"/>
      <c r="AA179" s="342"/>
      <c r="AB179" s="24"/>
      <c r="AC179" s="24"/>
    </row>
    <row r="180" ht="20.25" customHeight="1">
      <c r="A180" s="371" t="s">
        <v>246</v>
      </c>
      <c r="B180" s="243" t="s">
        <v>247</v>
      </c>
      <c r="C180" s="384">
        <v>5000.0</v>
      </c>
      <c r="D180" s="385">
        <v>10000.0</v>
      </c>
      <c r="E180" s="386"/>
      <c r="F180" s="387"/>
      <c r="G180" s="375">
        <f t="shared" si="19"/>
        <v>15000</v>
      </c>
      <c r="H180" s="376" t="s">
        <v>48</v>
      </c>
      <c r="I180" s="388" t="s">
        <v>248</v>
      </c>
      <c r="J180" s="342"/>
      <c r="K180" s="342"/>
      <c r="L180" s="342"/>
      <c r="M180" s="342"/>
      <c r="N180" s="342"/>
      <c r="O180" s="342"/>
      <c r="P180" s="342"/>
      <c r="Q180" s="342"/>
      <c r="R180" s="342"/>
      <c r="S180" s="342"/>
      <c r="T180" s="342"/>
      <c r="U180" s="342"/>
      <c r="V180" s="342"/>
      <c r="W180" s="342"/>
      <c r="X180" s="342"/>
      <c r="Y180" s="342"/>
      <c r="Z180" s="342"/>
      <c r="AA180" s="342"/>
      <c r="AB180" s="24"/>
      <c r="AC180" s="24"/>
    </row>
    <row r="181" ht="21.75" customHeight="1">
      <c r="A181" s="371" t="s">
        <v>249</v>
      </c>
      <c r="B181" s="389" t="s">
        <v>250</v>
      </c>
      <c r="C181" s="390">
        <v>5000.0</v>
      </c>
      <c r="D181" s="385">
        <v>5000.0</v>
      </c>
      <c r="E181" s="386"/>
      <c r="F181" s="387"/>
      <c r="G181" s="391">
        <f t="shared" si="19"/>
        <v>10000</v>
      </c>
      <c r="H181" s="376" t="s">
        <v>48</v>
      </c>
      <c r="I181" s="388" t="s">
        <v>251</v>
      </c>
      <c r="J181" s="342"/>
      <c r="K181" s="342"/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342"/>
      <c r="X181" s="342"/>
      <c r="Y181" s="342"/>
      <c r="Z181" s="342"/>
      <c r="AA181" s="342"/>
      <c r="AB181" s="24"/>
      <c r="AC181" s="24"/>
    </row>
    <row r="182" ht="21.75" customHeight="1">
      <c r="A182" s="371" t="s">
        <v>252</v>
      </c>
      <c r="B182" s="392" t="s">
        <v>253</v>
      </c>
      <c r="C182" s="393"/>
      <c r="D182" s="379"/>
      <c r="E182" s="380"/>
      <c r="F182" s="381"/>
      <c r="G182" s="322"/>
      <c r="H182" s="376" t="s">
        <v>48</v>
      </c>
      <c r="I182" s="252" t="s">
        <v>254</v>
      </c>
      <c r="J182" s="342"/>
      <c r="K182" s="342"/>
      <c r="L182" s="342"/>
      <c r="M182" s="342"/>
      <c r="N182" s="342"/>
      <c r="O182" s="342"/>
      <c r="P182" s="342"/>
      <c r="Q182" s="342"/>
      <c r="R182" s="342"/>
      <c r="S182" s="342"/>
      <c r="T182" s="342"/>
      <c r="U182" s="342"/>
      <c r="V182" s="342"/>
      <c r="W182" s="342"/>
      <c r="X182" s="342"/>
      <c r="Y182" s="342"/>
      <c r="Z182" s="342"/>
      <c r="AA182" s="342"/>
      <c r="AB182" s="24"/>
      <c r="AC182" s="24"/>
    </row>
    <row r="183" ht="21.75" customHeight="1">
      <c r="A183" s="371" t="s">
        <v>255</v>
      </c>
      <c r="B183" s="392" t="s">
        <v>256</v>
      </c>
      <c r="C183" s="393"/>
      <c r="D183" s="379"/>
      <c r="E183" s="380"/>
      <c r="F183" s="381"/>
      <c r="G183" s="322"/>
      <c r="H183" s="376" t="s">
        <v>48</v>
      </c>
      <c r="I183" s="252" t="s">
        <v>257</v>
      </c>
      <c r="J183" s="342"/>
      <c r="K183" s="342"/>
      <c r="L183" s="342"/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42"/>
      <c r="Z183" s="342"/>
      <c r="AA183" s="342"/>
      <c r="AB183" s="24"/>
      <c r="AC183" s="24"/>
    </row>
    <row r="184" ht="21.75" customHeight="1">
      <c r="A184" s="394"/>
      <c r="B184" s="395"/>
      <c r="C184" s="396"/>
      <c r="D184" s="397"/>
      <c r="E184" s="398"/>
      <c r="F184" s="118"/>
      <c r="G184" s="90"/>
      <c r="H184" s="399"/>
      <c r="I184" s="400"/>
      <c r="J184" s="342"/>
      <c r="K184" s="342"/>
      <c r="L184" s="342"/>
      <c r="M184" s="342"/>
      <c r="N184" s="342"/>
      <c r="O184" s="342"/>
      <c r="P184" s="342"/>
      <c r="Q184" s="342"/>
      <c r="R184" s="342"/>
      <c r="S184" s="342"/>
      <c r="T184" s="342"/>
      <c r="U184" s="342"/>
      <c r="V184" s="342"/>
      <c r="W184" s="342"/>
      <c r="X184" s="342"/>
      <c r="Y184" s="342"/>
      <c r="Z184" s="342"/>
      <c r="AA184" s="342"/>
      <c r="AB184" s="24"/>
      <c r="AC184" s="24"/>
    </row>
    <row r="185" ht="21.75" customHeight="1">
      <c r="A185" s="394"/>
      <c r="B185" s="395"/>
      <c r="C185" s="396"/>
      <c r="D185" s="397"/>
      <c r="E185" s="398"/>
      <c r="F185" s="118"/>
      <c r="G185" s="90"/>
      <c r="H185" s="90"/>
      <c r="I185" s="90"/>
      <c r="J185" s="342"/>
      <c r="K185" s="342"/>
      <c r="L185" s="342"/>
      <c r="M185" s="342"/>
      <c r="N185" s="342"/>
      <c r="O185" s="342"/>
      <c r="P185" s="342"/>
      <c r="Q185" s="342"/>
      <c r="R185" s="342"/>
      <c r="S185" s="342"/>
      <c r="T185" s="342"/>
      <c r="U185" s="342"/>
      <c r="V185" s="342"/>
      <c r="W185" s="342"/>
      <c r="X185" s="342"/>
      <c r="Y185" s="342"/>
      <c r="Z185" s="342"/>
      <c r="AA185" s="342"/>
      <c r="AB185" s="24"/>
      <c r="AC185" s="24"/>
    </row>
    <row r="186" ht="21.75" customHeight="1">
      <c r="A186" s="394"/>
      <c r="B186" s="395"/>
      <c r="C186" s="396"/>
      <c r="D186" s="397"/>
      <c r="E186" s="398"/>
      <c r="F186" s="118"/>
      <c r="G186" s="90"/>
      <c r="H186" s="90"/>
      <c r="I186" s="90"/>
      <c r="J186" s="342"/>
      <c r="K186" s="342"/>
      <c r="L186" s="342"/>
      <c r="M186" s="342"/>
      <c r="N186" s="342"/>
      <c r="O186" s="342"/>
      <c r="P186" s="342"/>
      <c r="Q186" s="342"/>
      <c r="R186" s="342"/>
      <c r="S186" s="342"/>
      <c r="T186" s="342"/>
      <c r="U186" s="342"/>
      <c r="V186" s="342"/>
      <c r="W186" s="342"/>
      <c r="X186" s="342"/>
      <c r="Y186" s="342"/>
      <c r="Z186" s="342"/>
      <c r="AA186" s="342"/>
      <c r="AB186" s="24"/>
      <c r="AC186" s="24"/>
    </row>
    <row r="187" ht="21.75" customHeight="1">
      <c r="A187" s="394"/>
      <c r="B187" s="395"/>
      <c r="C187" s="396"/>
      <c r="D187" s="397"/>
      <c r="E187" s="398"/>
      <c r="F187" s="118"/>
      <c r="G187" s="90"/>
      <c r="H187" s="90"/>
      <c r="I187" s="90"/>
      <c r="J187" s="342"/>
      <c r="K187" s="342"/>
      <c r="L187" s="342"/>
      <c r="M187" s="342"/>
      <c r="N187" s="342"/>
      <c r="O187" s="342"/>
      <c r="P187" s="342"/>
      <c r="Q187" s="342"/>
      <c r="R187" s="342"/>
      <c r="S187" s="342"/>
      <c r="T187" s="342"/>
      <c r="U187" s="342"/>
      <c r="V187" s="342"/>
      <c r="W187" s="342"/>
      <c r="X187" s="342"/>
      <c r="Y187" s="342"/>
      <c r="Z187" s="342"/>
      <c r="AA187" s="342"/>
      <c r="AB187" s="24"/>
      <c r="AC187" s="24"/>
    </row>
    <row r="188" ht="21.75" customHeight="1">
      <c r="A188" s="394"/>
      <c r="B188" s="395"/>
      <c r="C188" s="396"/>
      <c r="D188" s="397"/>
      <c r="E188" s="398"/>
      <c r="F188" s="118"/>
      <c r="G188" s="90"/>
      <c r="H188" s="90"/>
      <c r="I188" s="90"/>
      <c r="J188" s="342"/>
      <c r="K188" s="342"/>
      <c r="L188" s="342"/>
      <c r="M188" s="342"/>
      <c r="N188" s="342"/>
      <c r="O188" s="342"/>
      <c r="P188" s="342"/>
      <c r="Q188" s="342"/>
      <c r="R188" s="342"/>
      <c r="S188" s="342"/>
      <c r="T188" s="342"/>
      <c r="U188" s="342"/>
      <c r="V188" s="342"/>
      <c r="W188" s="342"/>
      <c r="X188" s="342"/>
      <c r="Y188" s="342"/>
      <c r="Z188" s="342"/>
      <c r="AA188" s="342"/>
      <c r="AB188" s="24"/>
      <c r="AC188" s="24"/>
    </row>
    <row r="189" ht="21.75" customHeight="1">
      <c r="A189" s="394"/>
      <c r="B189" s="395"/>
      <c r="C189" s="396"/>
      <c r="D189" s="397"/>
      <c r="E189" s="398"/>
      <c r="F189" s="118"/>
      <c r="G189" s="90"/>
      <c r="H189" s="90"/>
      <c r="I189" s="90"/>
      <c r="J189" s="342"/>
      <c r="K189" s="342"/>
      <c r="L189" s="342"/>
      <c r="M189" s="342"/>
      <c r="N189" s="342"/>
      <c r="O189" s="342"/>
      <c r="P189" s="342"/>
      <c r="Q189" s="342"/>
      <c r="R189" s="342"/>
      <c r="S189" s="342"/>
      <c r="T189" s="342"/>
      <c r="U189" s="342"/>
      <c r="V189" s="342"/>
      <c r="W189" s="342"/>
      <c r="X189" s="342"/>
      <c r="Y189" s="342"/>
      <c r="Z189" s="342"/>
      <c r="AA189" s="342"/>
      <c r="AB189" s="24"/>
      <c r="AC189" s="24"/>
    </row>
    <row r="190" ht="21.75" customHeight="1">
      <c r="A190" s="394"/>
      <c r="B190" s="395"/>
      <c r="C190" s="396"/>
      <c r="D190" s="397"/>
      <c r="E190" s="398"/>
      <c r="F190" s="118"/>
      <c r="G190" s="90"/>
      <c r="H190" s="90"/>
      <c r="I190" s="90"/>
      <c r="J190" s="342"/>
      <c r="K190" s="342"/>
      <c r="L190" s="342"/>
      <c r="M190" s="342"/>
      <c r="N190" s="342"/>
      <c r="O190" s="342"/>
      <c r="P190" s="342"/>
      <c r="Q190" s="342"/>
      <c r="R190" s="342"/>
      <c r="S190" s="342"/>
      <c r="T190" s="342"/>
      <c r="U190" s="342"/>
      <c r="V190" s="342"/>
      <c r="W190" s="342"/>
      <c r="X190" s="342"/>
      <c r="Y190" s="342"/>
      <c r="Z190" s="342"/>
      <c r="AA190" s="342"/>
      <c r="AB190" s="24"/>
      <c r="AC190" s="24"/>
    </row>
    <row r="191" ht="21.75" customHeight="1">
      <c r="A191" s="394"/>
      <c r="B191" s="395"/>
      <c r="C191" s="396"/>
      <c r="D191" s="397"/>
      <c r="E191" s="398"/>
      <c r="F191" s="118"/>
      <c r="G191" s="90"/>
      <c r="H191" s="90"/>
      <c r="I191" s="90"/>
      <c r="J191" s="342"/>
      <c r="K191" s="342"/>
      <c r="L191" s="342"/>
      <c r="M191" s="342"/>
      <c r="N191" s="342"/>
      <c r="O191" s="342"/>
      <c r="P191" s="342"/>
      <c r="Q191" s="342"/>
      <c r="R191" s="342"/>
      <c r="S191" s="342"/>
      <c r="T191" s="342"/>
      <c r="U191" s="342"/>
      <c r="V191" s="342"/>
      <c r="W191" s="342"/>
      <c r="X191" s="342"/>
      <c r="Y191" s="342"/>
      <c r="Z191" s="342"/>
      <c r="AA191" s="342"/>
      <c r="AB191" s="24"/>
      <c r="AC191" s="24"/>
    </row>
    <row r="192" ht="21.75" customHeight="1">
      <c r="A192" s="394"/>
      <c r="B192" s="395"/>
      <c r="C192" s="396"/>
      <c r="D192" s="397"/>
      <c r="E192" s="398"/>
      <c r="F192" s="118"/>
      <c r="G192" s="90"/>
      <c r="H192" s="90"/>
      <c r="I192" s="90"/>
      <c r="J192" s="342"/>
      <c r="K192" s="342"/>
      <c r="L192" s="342"/>
      <c r="M192" s="342"/>
      <c r="N192" s="342"/>
      <c r="O192" s="342"/>
      <c r="P192" s="342"/>
      <c r="Q192" s="342"/>
      <c r="R192" s="342"/>
      <c r="S192" s="342"/>
      <c r="T192" s="342"/>
      <c r="U192" s="342"/>
      <c r="V192" s="342"/>
      <c r="W192" s="342"/>
      <c r="X192" s="342"/>
      <c r="Y192" s="342"/>
      <c r="Z192" s="342"/>
      <c r="AA192" s="342"/>
      <c r="AB192" s="24"/>
      <c r="AC192" s="24"/>
    </row>
    <row r="193" ht="21.75" customHeight="1">
      <c r="A193" s="394"/>
      <c r="B193" s="395"/>
      <c r="C193" s="396"/>
      <c r="D193" s="397"/>
      <c r="E193" s="398"/>
      <c r="F193" s="118"/>
      <c r="G193" s="90"/>
      <c r="H193" s="90"/>
      <c r="I193" s="90"/>
      <c r="J193" s="342"/>
      <c r="K193" s="342"/>
      <c r="L193" s="342"/>
      <c r="M193" s="342"/>
      <c r="N193" s="342"/>
      <c r="O193" s="342"/>
      <c r="P193" s="342"/>
      <c r="Q193" s="342"/>
      <c r="R193" s="342"/>
      <c r="S193" s="342"/>
      <c r="T193" s="342"/>
      <c r="U193" s="342"/>
      <c r="V193" s="342"/>
      <c r="W193" s="342"/>
      <c r="X193" s="342"/>
      <c r="Y193" s="342"/>
      <c r="Z193" s="342"/>
      <c r="AA193" s="342"/>
      <c r="AB193" s="24"/>
      <c r="AC193" s="24"/>
    </row>
    <row r="194" ht="21.75" customHeight="1">
      <c r="A194" s="394"/>
      <c r="B194" s="395"/>
      <c r="C194" s="396"/>
      <c r="D194" s="397"/>
      <c r="E194" s="398"/>
      <c r="F194" s="118"/>
      <c r="G194" s="90"/>
      <c r="H194" s="90"/>
      <c r="I194" s="90"/>
      <c r="J194" s="342"/>
      <c r="K194" s="342"/>
      <c r="L194" s="342"/>
      <c r="M194" s="342"/>
      <c r="N194" s="342"/>
      <c r="O194" s="342"/>
      <c r="P194" s="342"/>
      <c r="Q194" s="342"/>
      <c r="R194" s="342"/>
      <c r="S194" s="342"/>
      <c r="T194" s="342"/>
      <c r="U194" s="342"/>
      <c r="V194" s="342"/>
      <c r="W194" s="342"/>
      <c r="X194" s="342"/>
      <c r="Y194" s="342"/>
      <c r="Z194" s="342"/>
      <c r="AA194" s="342"/>
      <c r="AB194" s="24"/>
      <c r="AC194" s="24"/>
    </row>
    <row r="195" ht="19.5" customHeight="1">
      <c r="A195" s="71" t="s">
        <v>1</v>
      </c>
      <c r="B195" s="71" t="s">
        <v>258</v>
      </c>
      <c r="C195" s="72" t="s">
        <v>38</v>
      </c>
      <c r="D195" s="6"/>
      <c r="E195" s="6"/>
      <c r="F195" s="7"/>
      <c r="G195" s="73" t="s">
        <v>81</v>
      </c>
      <c r="H195" s="74" t="s">
        <v>40</v>
      </c>
      <c r="I195" s="75" t="s">
        <v>41</v>
      </c>
      <c r="J195" s="342"/>
      <c r="K195" s="342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342"/>
      <c r="X195" s="342"/>
      <c r="Y195" s="342"/>
      <c r="Z195" s="342"/>
      <c r="AA195" s="342"/>
      <c r="AB195" s="24"/>
      <c r="AC195" s="24"/>
    </row>
    <row r="196" ht="42.0" customHeight="1">
      <c r="A196" s="9"/>
      <c r="B196" s="9"/>
      <c r="C196" s="76" t="s">
        <v>42</v>
      </c>
      <c r="D196" s="77" t="s">
        <v>43</v>
      </c>
      <c r="E196" s="77" t="s">
        <v>4</v>
      </c>
      <c r="F196" s="78" t="s">
        <v>5</v>
      </c>
      <c r="G196" s="9"/>
      <c r="H196" s="9"/>
      <c r="I196" s="9"/>
      <c r="J196" s="342"/>
      <c r="K196" s="342"/>
      <c r="L196" s="342"/>
      <c r="M196" s="342"/>
      <c r="N196" s="342"/>
      <c r="O196" s="342"/>
      <c r="P196" s="342"/>
      <c r="Q196" s="342"/>
      <c r="R196" s="342"/>
      <c r="S196" s="342"/>
      <c r="T196" s="342"/>
      <c r="U196" s="342"/>
      <c r="V196" s="342"/>
      <c r="W196" s="342"/>
      <c r="X196" s="342"/>
      <c r="Y196" s="342"/>
      <c r="Z196" s="342"/>
      <c r="AA196" s="342"/>
      <c r="AB196" s="24"/>
      <c r="AC196" s="24"/>
    </row>
    <row r="197" ht="19.5" customHeight="1">
      <c r="A197" s="401" t="s">
        <v>259</v>
      </c>
      <c r="B197" s="402"/>
      <c r="C197" s="242">
        <f>SUM(C198:C203)</f>
        <v>652569.8</v>
      </c>
      <c r="D197" s="202"/>
      <c r="E197" s="202"/>
      <c r="F197" s="403"/>
      <c r="G197" s="404">
        <f t="shared" ref="G197:G203" si="20">C197+D197+E197+F197</f>
        <v>652569.8</v>
      </c>
      <c r="H197" s="205"/>
      <c r="I197" s="82"/>
      <c r="J197" s="342"/>
      <c r="K197" s="342"/>
      <c r="L197" s="342"/>
      <c r="M197" s="342"/>
      <c r="N197" s="342"/>
      <c r="O197" s="342"/>
      <c r="P197" s="342"/>
      <c r="Q197" s="342"/>
      <c r="R197" s="342"/>
      <c r="S197" s="342"/>
      <c r="T197" s="342"/>
      <c r="U197" s="342"/>
      <c r="V197" s="342"/>
      <c r="W197" s="342"/>
      <c r="X197" s="342"/>
      <c r="Y197" s="342"/>
      <c r="Z197" s="342"/>
      <c r="AA197" s="342"/>
      <c r="AB197" s="24"/>
      <c r="AC197" s="24"/>
    </row>
    <row r="198" ht="19.5" customHeight="1">
      <c r="A198" s="225" t="s">
        <v>260</v>
      </c>
      <c r="B198" s="405" t="s">
        <v>261</v>
      </c>
      <c r="C198" s="380">
        <v>52569.8</v>
      </c>
      <c r="D198" s="250"/>
      <c r="E198" s="39"/>
      <c r="F198" s="406"/>
      <c r="G198" s="407">
        <f t="shared" si="20"/>
        <v>52569.8</v>
      </c>
      <c r="H198" s="408" t="s">
        <v>48</v>
      </c>
      <c r="I198" s="409" t="s">
        <v>262</v>
      </c>
      <c r="J198" s="410"/>
      <c r="K198" s="410"/>
      <c r="L198" s="410"/>
      <c r="M198" s="410"/>
      <c r="N198" s="410"/>
      <c r="O198" s="410"/>
      <c r="P198" s="410"/>
      <c r="Q198" s="410"/>
      <c r="R198" s="410"/>
      <c r="S198" s="410"/>
      <c r="T198" s="410"/>
      <c r="U198" s="410"/>
      <c r="V198" s="410"/>
      <c r="W198" s="410"/>
      <c r="X198" s="410"/>
      <c r="Y198" s="410"/>
      <c r="Z198" s="410"/>
      <c r="AA198" s="410"/>
      <c r="AB198" s="24"/>
      <c r="AC198" s="24"/>
    </row>
    <row r="199" ht="19.5" customHeight="1">
      <c r="A199" s="225" t="s">
        <v>58</v>
      </c>
      <c r="B199" s="411" t="s">
        <v>263</v>
      </c>
      <c r="C199" s="380">
        <v>380000.0</v>
      </c>
      <c r="D199" s="39"/>
      <c r="E199" s="39"/>
      <c r="F199" s="406"/>
      <c r="G199" s="407">
        <f t="shared" si="20"/>
        <v>380000</v>
      </c>
      <c r="H199" s="408" t="s">
        <v>48</v>
      </c>
      <c r="I199" s="409" t="s">
        <v>109</v>
      </c>
      <c r="J199" s="342"/>
      <c r="K199" s="342"/>
      <c r="L199" s="342"/>
      <c r="M199" s="342"/>
      <c r="N199" s="342"/>
      <c r="O199" s="342"/>
      <c r="P199" s="342"/>
      <c r="Q199" s="342"/>
      <c r="R199" s="342"/>
      <c r="S199" s="342"/>
      <c r="T199" s="342"/>
      <c r="U199" s="342"/>
      <c r="V199" s="342"/>
      <c r="W199" s="342"/>
      <c r="X199" s="342"/>
      <c r="Y199" s="342"/>
      <c r="Z199" s="342"/>
      <c r="AA199" s="342"/>
      <c r="AB199" s="24"/>
      <c r="AC199" s="24"/>
    </row>
    <row r="200" ht="19.5" customHeight="1">
      <c r="A200" s="225" t="s">
        <v>264</v>
      </c>
      <c r="B200" s="411" t="s">
        <v>265</v>
      </c>
      <c r="C200" s="380">
        <v>60000.0</v>
      </c>
      <c r="D200" s="39"/>
      <c r="E200" s="39"/>
      <c r="F200" s="406"/>
      <c r="G200" s="407">
        <f t="shared" si="20"/>
        <v>60000</v>
      </c>
      <c r="H200" s="408" t="s">
        <v>48</v>
      </c>
      <c r="I200" s="409" t="s">
        <v>266</v>
      </c>
      <c r="J200" s="342"/>
      <c r="K200" s="342"/>
      <c r="L200" s="342"/>
      <c r="M200" s="342"/>
      <c r="N200" s="342"/>
      <c r="O200" s="342"/>
      <c r="P200" s="342"/>
      <c r="Q200" s="342"/>
      <c r="R200" s="342"/>
      <c r="S200" s="342"/>
      <c r="T200" s="342"/>
      <c r="U200" s="342"/>
      <c r="V200" s="342"/>
      <c r="W200" s="342"/>
      <c r="X200" s="342"/>
      <c r="Y200" s="342"/>
      <c r="Z200" s="342"/>
      <c r="AA200" s="342"/>
      <c r="AB200" s="24"/>
      <c r="AC200" s="24"/>
    </row>
    <row r="201" ht="19.5" customHeight="1">
      <c r="A201" s="225" t="s">
        <v>267</v>
      </c>
      <c r="B201" s="411" t="s">
        <v>268</v>
      </c>
      <c r="C201" s="380">
        <v>60000.0</v>
      </c>
      <c r="D201" s="39"/>
      <c r="E201" s="39"/>
      <c r="F201" s="406"/>
      <c r="G201" s="407">
        <f t="shared" si="20"/>
        <v>60000</v>
      </c>
      <c r="H201" s="408" t="s">
        <v>48</v>
      </c>
      <c r="I201" s="409" t="s">
        <v>62</v>
      </c>
      <c r="J201" s="342"/>
      <c r="K201" s="342"/>
      <c r="L201" s="342"/>
      <c r="M201" s="342"/>
      <c r="N201" s="342"/>
      <c r="O201" s="342"/>
      <c r="P201" s="342"/>
      <c r="Q201" s="342"/>
      <c r="R201" s="342"/>
      <c r="S201" s="342"/>
      <c r="T201" s="342"/>
      <c r="U201" s="342"/>
      <c r="V201" s="342"/>
      <c r="W201" s="342"/>
      <c r="X201" s="342"/>
      <c r="Y201" s="342"/>
      <c r="Z201" s="342"/>
      <c r="AA201" s="342"/>
      <c r="AB201" s="24"/>
      <c r="AC201" s="24"/>
    </row>
    <row r="202" ht="19.5" customHeight="1">
      <c r="A202" s="225" t="s">
        <v>269</v>
      </c>
      <c r="B202" s="411" t="s">
        <v>270</v>
      </c>
      <c r="C202" s="380">
        <v>70000.0</v>
      </c>
      <c r="D202" s="39"/>
      <c r="E202" s="39"/>
      <c r="F202" s="406"/>
      <c r="G202" s="407">
        <f t="shared" si="20"/>
        <v>70000</v>
      </c>
      <c r="H202" s="408" t="s">
        <v>48</v>
      </c>
      <c r="I202" s="409" t="s">
        <v>109</v>
      </c>
      <c r="J202" s="342"/>
      <c r="K202" s="342"/>
      <c r="L202" s="342"/>
      <c r="M202" s="342"/>
      <c r="N202" s="342"/>
      <c r="O202" s="342"/>
      <c r="P202" s="342"/>
      <c r="Q202" s="342"/>
      <c r="R202" s="342"/>
      <c r="S202" s="342"/>
      <c r="T202" s="342"/>
      <c r="U202" s="342"/>
      <c r="V202" s="342"/>
      <c r="W202" s="342"/>
      <c r="X202" s="342"/>
      <c r="Y202" s="342"/>
      <c r="Z202" s="342"/>
      <c r="AA202" s="342"/>
      <c r="AB202" s="24"/>
      <c r="AC202" s="24"/>
    </row>
    <row r="203" ht="16.5" customHeight="1">
      <c r="A203" s="225" t="s">
        <v>271</v>
      </c>
      <c r="B203" s="411" t="s">
        <v>272</v>
      </c>
      <c r="C203" s="380">
        <v>30000.0</v>
      </c>
      <c r="D203" s="39"/>
      <c r="E203" s="39"/>
      <c r="F203" s="406"/>
      <c r="G203" s="407">
        <f t="shared" si="20"/>
        <v>30000</v>
      </c>
      <c r="H203" s="408" t="s">
        <v>48</v>
      </c>
      <c r="I203" s="409" t="s">
        <v>80</v>
      </c>
      <c r="J203" s="342"/>
      <c r="K203" s="342"/>
      <c r="L203" s="342"/>
      <c r="M203" s="342"/>
      <c r="N203" s="342"/>
      <c r="O203" s="342"/>
      <c r="P203" s="342"/>
      <c r="Q203" s="342"/>
      <c r="R203" s="342"/>
      <c r="S203" s="342"/>
      <c r="T203" s="342"/>
      <c r="U203" s="342"/>
      <c r="V203" s="342"/>
      <c r="W203" s="342"/>
      <c r="X203" s="342"/>
      <c r="Y203" s="342"/>
      <c r="Z203" s="342"/>
      <c r="AA203" s="342"/>
      <c r="AB203" s="24"/>
      <c r="AC203" s="24"/>
    </row>
    <row r="204" ht="15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ht="19.5" customHeight="1">
      <c r="A205" s="134"/>
      <c r="B205" s="200"/>
      <c r="C205" s="412"/>
      <c r="D205" s="412"/>
      <c r="E205" s="412"/>
      <c r="F205" s="412"/>
      <c r="G205" s="342"/>
      <c r="H205" s="342"/>
      <c r="I205" s="342"/>
      <c r="J205" s="413"/>
      <c r="K205" s="413"/>
      <c r="L205" s="413"/>
      <c r="M205" s="413"/>
      <c r="N205" s="413"/>
      <c r="O205" s="413"/>
      <c r="P205" s="413"/>
      <c r="Q205" s="413"/>
      <c r="R205" s="413"/>
      <c r="S205" s="413"/>
      <c r="T205" s="413"/>
      <c r="U205" s="413"/>
      <c r="V205" s="413"/>
      <c r="W205" s="413"/>
      <c r="X205" s="413"/>
      <c r="Y205" s="413"/>
      <c r="Z205" s="413"/>
      <c r="AA205" s="413"/>
      <c r="AB205" s="24"/>
      <c r="AC205" s="24"/>
    </row>
    <row r="206" ht="19.5" customHeight="1">
      <c r="A206" s="134"/>
      <c r="B206" s="200"/>
      <c r="C206" s="412"/>
      <c r="D206" s="412"/>
      <c r="E206" s="412"/>
      <c r="F206" s="412"/>
      <c r="G206" s="342"/>
      <c r="H206" s="342"/>
      <c r="I206" s="342"/>
      <c r="J206" s="413"/>
      <c r="K206" s="413"/>
      <c r="L206" s="413"/>
      <c r="M206" s="413"/>
      <c r="N206" s="413"/>
      <c r="O206" s="413"/>
      <c r="P206" s="413"/>
      <c r="Q206" s="413"/>
      <c r="R206" s="413"/>
      <c r="S206" s="413"/>
      <c r="T206" s="413"/>
      <c r="U206" s="413"/>
      <c r="V206" s="413"/>
      <c r="W206" s="413"/>
      <c r="X206" s="413"/>
      <c r="Y206" s="413"/>
      <c r="Z206" s="413"/>
      <c r="AA206" s="413"/>
      <c r="AB206" s="24"/>
      <c r="AC206" s="24"/>
    </row>
    <row r="207" ht="19.5" customHeight="1">
      <c r="A207" s="414" t="s">
        <v>1</v>
      </c>
      <c r="B207" s="415" t="s">
        <v>273</v>
      </c>
      <c r="C207" s="72" t="s">
        <v>38</v>
      </c>
      <c r="D207" s="6"/>
      <c r="E207" s="6"/>
      <c r="F207" s="7"/>
      <c r="G207" s="74" t="s">
        <v>274</v>
      </c>
      <c r="H207" s="410"/>
      <c r="I207" s="410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  <c r="T207" s="416"/>
      <c r="U207" s="416"/>
      <c r="V207" s="416"/>
      <c r="W207" s="416"/>
      <c r="X207" s="416"/>
      <c r="Y207" s="416"/>
      <c r="Z207" s="416"/>
      <c r="AA207" s="416"/>
      <c r="AB207" s="24"/>
      <c r="AC207" s="24"/>
    </row>
    <row r="208" ht="19.5" customHeight="1">
      <c r="A208" s="9"/>
      <c r="B208" s="417"/>
      <c r="C208" s="76" t="s">
        <v>42</v>
      </c>
      <c r="D208" s="77" t="s">
        <v>43</v>
      </c>
      <c r="E208" s="77" t="s">
        <v>4</v>
      </c>
      <c r="F208" s="78" t="s">
        <v>5</v>
      </c>
      <c r="G208" s="9"/>
      <c r="H208" s="416"/>
      <c r="I208" s="416"/>
      <c r="J208" s="413"/>
      <c r="K208" s="413"/>
      <c r="L208" s="413"/>
      <c r="M208" s="413"/>
      <c r="N208" s="413"/>
      <c r="O208" s="413"/>
      <c r="P208" s="413"/>
      <c r="Q208" s="413"/>
      <c r="R208" s="413"/>
      <c r="S208" s="413"/>
      <c r="T208" s="413"/>
      <c r="U208" s="413"/>
      <c r="V208" s="413"/>
      <c r="W208" s="413"/>
      <c r="X208" s="413"/>
      <c r="Y208" s="413"/>
      <c r="Z208" s="413"/>
      <c r="AA208" s="413"/>
      <c r="AB208" s="24"/>
      <c r="AC208" s="24"/>
    </row>
    <row r="209" ht="19.5" customHeight="1">
      <c r="A209" s="225" t="s">
        <v>260</v>
      </c>
      <c r="B209" s="418" t="s">
        <v>275</v>
      </c>
      <c r="C209" s="419">
        <f t="shared" ref="C209:F209" si="21">C5</f>
        <v>300000</v>
      </c>
      <c r="D209" s="420">
        <f t="shared" si="21"/>
        <v>250000</v>
      </c>
      <c r="E209" s="420" t="str">
        <f t="shared" si="21"/>
        <v/>
      </c>
      <c r="F209" s="420" t="str">
        <f t="shared" si="21"/>
        <v/>
      </c>
      <c r="G209" s="421">
        <f>(C209+D209)/994500*(100)</f>
        <v>55.30417295</v>
      </c>
      <c r="H209" s="413"/>
      <c r="I209" s="413"/>
      <c r="J209" s="422"/>
      <c r="K209" s="422"/>
      <c r="L209" s="422"/>
      <c r="M209" s="422"/>
      <c r="N209" s="422"/>
      <c r="O209" s="422"/>
      <c r="P209" s="422"/>
      <c r="Q209" s="422"/>
      <c r="R209" s="422"/>
      <c r="S209" s="422"/>
      <c r="T209" s="422"/>
      <c r="U209" s="422"/>
      <c r="V209" s="422"/>
      <c r="W209" s="422"/>
      <c r="X209" s="422"/>
      <c r="Y209" s="422"/>
      <c r="Z209" s="422"/>
      <c r="AA209" s="422"/>
      <c r="AB209" s="24"/>
      <c r="AC209" s="24"/>
    </row>
    <row r="210" ht="19.5" customHeight="1">
      <c r="A210" s="225" t="s">
        <v>58</v>
      </c>
      <c r="B210" s="423" t="s">
        <v>276</v>
      </c>
      <c r="C210" s="419">
        <f t="shared" ref="C210:F210" si="22">C71</f>
        <v>50000</v>
      </c>
      <c r="D210" s="420" t="str">
        <f t="shared" si="22"/>
        <v/>
      </c>
      <c r="E210" s="420" t="str">
        <f t="shared" si="22"/>
        <v/>
      </c>
      <c r="F210" s="420">
        <f t="shared" si="22"/>
        <v>5000</v>
      </c>
      <c r="G210" s="421">
        <f t="shared" ref="G210:G212" si="24">C210/994500*100</f>
        <v>5.027652086</v>
      </c>
      <c r="H210" s="413"/>
      <c r="I210" s="413"/>
      <c r="J210" s="424"/>
      <c r="K210" s="424"/>
      <c r="L210" s="424"/>
      <c r="M210" s="424"/>
      <c r="N210" s="424"/>
      <c r="O210" s="424"/>
      <c r="P210" s="424"/>
      <c r="Q210" s="424"/>
      <c r="R210" s="424"/>
      <c r="S210" s="424"/>
      <c r="T210" s="424"/>
      <c r="U210" s="424"/>
      <c r="V210" s="424"/>
      <c r="W210" s="424"/>
      <c r="X210" s="424"/>
      <c r="Y210" s="424"/>
      <c r="Z210" s="424"/>
      <c r="AA210" s="424"/>
      <c r="AB210" s="24"/>
      <c r="AC210" s="24"/>
    </row>
    <row r="211" ht="19.5" customHeight="1">
      <c r="A211" s="225" t="s">
        <v>264</v>
      </c>
      <c r="B211" s="418" t="s">
        <v>277</v>
      </c>
      <c r="C211" s="419">
        <f t="shared" ref="C211:F211" si="23">C91</f>
        <v>170000</v>
      </c>
      <c r="D211" s="420" t="str">
        <f t="shared" si="23"/>
        <v/>
      </c>
      <c r="E211" s="420">
        <f t="shared" si="23"/>
        <v>917400.31</v>
      </c>
      <c r="F211" s="420">
        <f t="shared" si="23"/>
        <v>380000</v>
      </c>
      <c r="G211" s="421">
        <f t="shared" si="24"/>
        <v>17.09401709</v>
      </c>
      <c r="H211" s="413"/>
      <c r="I211" s="413"/>
      <c r="J211" s="424"/>
      <c r="K211" s="424"/>
      <c r="L211" s="424"/>
      <c r="M211" s="424"/>
      <c r="N211" s="424"/>
      <c r="O211" s="424"/>
      <c r="P211" s="424"/>
      <c r="Q211" s="424"/>
      <c r="R211" s="424"/>
      <c r="S211" s="424"/>
      <c r="T211" s="424"/>
      <c r="U211" s="424"/>
      <c r="V211" s="424"/>
      <c r="W211" s="424"/>
      <c r="X211" s="424"/>
      <c r="Y211" s="424"/>
      <c r="Z211" s="424"/>
      <c r="AA211" s="424"/>
      <c r="AB211" s="24"/>
      <c r="AC211" s="24"/>
    </row>
    <row r="212" ht="19.5" customHeight="1">
      <c r="A212" s="225" t="s">
        <v>267</v>
      </c>
      <c r="B212" s="423" t="s">
        <v>278</v>
      </c>
      <c r="C212" s="419">
        <f t="shared" ref="C212:F212" si="25">C112</f>
        <v>120000</v>
      </c>
      <c r="D212" s="420" t="str">
        <f t="shared" si="25"/>
        <v/>
      </c>
      <c r="E212" s="420" t="str">
        <f t="shared" si="25"/>
        <v/>
      </c>
      <c r="F212" s="420">
        <f t="shared" si="25"/>
        <v>15000</v>
      </c>
      <c r="G212" s="421">
        <f t="shared" si="24"/>
        <v>12.06636501</v>
      </c>
      <c r="H212" s="413"/>
      <c r="I212" s="413"/>
      <c r="J212" s="424"/>
      <c r="K212" s="424"/>
      <c r="L212" s="424"/>
      <c r="M212" s="424"/>
      <c r="N212" s="424"/>
      <c r="O212" s="424"/>
      <c r="P212" s="424"/>
      <c r="Q212" s="424"/>
      <c r="R212" s="424"/>
      <c r="S212" s="424"/>
      <c r="T212" s="424"/>
      <c r="U212" s="424"/>
      <c r="V212" s="424"/>
      <c r="W212" s="424"/>
      <c r="X212" s="424"/>
      <c r="Y212" s="424"/>
      <c r="Z212" s="424"/>
      <c r="AA212" s="424"/>
      <c r="AB212" s="24"/>
      <c r="AC212" s="24"/>
    </row>
    <row r="213" ht="18.0" customHeight="1">
      <c r="A213" s="225" t="s">
        <v>269</v>
      </c>
      <c r="B213" s="418" t="s">
        <v>279</v>
      </c>
      <c r="C213" s="419">
        <f t="shared" ref="C213:F213" si="26">C134</f>
        <v>50000</v>
      </c>
      <c r="D213" s="420">
        <f t="shared" si="26"/>
        <v>60000</v>
      </c>
      <c r="E213" s="420" t="str">
        <f t="shared" si="26"/>
        <v/>
      </c>
      <c r="F213" s="420">
        <f t="shared" si="26"/>
        <v>25000</v>
      </c>
      <c r="G213" s="421">
        <f t="shared" ref="G213:G214" si="28">(C213+D213)/994500*(100)</f>
        <v>11.06083459</v>
      </c>
      <c r="H213" s="416"/>
      <c r="I213" s="416"/>
      <c r="J213" s="424"/>
      <c r="K213" s="424"/>
      <c r="L213" s="424"/>
      <c r="M213" s="424"/>
      <c r="N213" s="424"/>
      <c r="O213" s="424"/>
      <c r="P213" s="424"/>
      <c r="Q213" s="424"/>
      <c r="R213" s="424"/>
      <c r="S213" s="424"/>
      <c r="T213" s="424"/>
      <c r="U213" s="424"/>
      <c r="V213" s="424"/>
      <c r="W213" s="424"/>
      <c r="X213" s="424"/>
      <c r="Y213" s="424"/>
      <c r="Z213" s="424"/>
      <c r="AA213" s="424"/>
      <c r="AB213" s="24"/>
      <c r="AC213" s="24"/>
    </row>
    <row r="214" ht="18.0" customHeight="1">
      <c r="A214" s="225" t="s">
        <v>271</v>
      </c>
      <c r="B214" s="423" t="s">
        <v>236</v>
      </c>
      <c r="C214" s="419">
        <f t="shared" ref="C214:F214" si="27">C176</f>
        <v>35000</v>
      </c>
      <c r="D214" s="420">
        <f t="shared" si="27"/>
        <v>50000</v>
      </c>
      <c r="E214" s="420" t="str">
        <f t="shared" si="27"/>
        <v/>
      </c>
      <c r="F214" s="420">
        <f t="shared" si="27"/>
        <v>25000</v>
      </c>
      <c r="G214" s="421">
        <f t="shared" si="28"/>
        <v>8.547008547</v>
      </c>
      <c r="H214" s="413"/>
      <c r="I214" s="413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  <c r="T214" s="416"/>
      <c r="U214" s="416"/>
      <c r="V214" s="416"/>
      <c r="W214" s="416"/>
      <c r="X214" s="416"/>
      <c r="Y214" s="416"/>
      <c r="Z214" s="416"/>
      <c r="AA214" s="416"/>
      <c r="AB214" s="24"/>
      <c r="AC214" s="24"/>
    </row>
    <row r="215" ht="18.0" customHeight="1">
      <c r="A215" s="279" t="s">
        <v>116</v>
      </c>
      <c r="B215" s="425" t="s">
        <v>258</v>
      </c>
      <c r="C215" s="426">
        <f t="shared" ref="C215:F215" si="29">C197</f>
        <v>652569.8</v>
      </c>
      <c r="D215" s="427" t="str">
        <f t="shared" si="29"/>
        <v/>
      </c>
      <c r="E215" s="427" t="str">
        <f t="shared" si="29"/>
        <v/>
      </c>
      <c r="F215" s="427" t="str">
        <f t="shared" si="29"/>
        <v/>
      </c>
      <c r="G215" s="428"/>
      <c r="H215" s="422"/>
      <c r="I215" s="422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  <c r="T215" s="416"/>
      <c r="U215" s="416"/>
      <c r="V215" s="416"/>
      <c r="W215" s="416"/>
      <c r="X215" s="416"/>
      <c r="Y215" s="416"/>
      <c r="Z215" s="416"/>
      <c r="AA215" s="416"/>
      <c r="AB215" s="24"/>
      <c r="AC215" s="24"/>
    </row>
    <row r="216" ht="18.0" customHeight="1">
      <c r="A216" s="429"/>
      <c r="B216" s="430" t="s">
        <v>22</v>
      </c>
      <c r="C216" s="431">
        <f t="shared" ref="C216:F216" si="30">SUM(C209:C215)</f>
        <v>1377569.8</v>
      </c>
      <c r="D216" s="431">
        <f t="shared" si="30"/>
        <v>360000</v>
      </c>
      <c r="E216" s="431">
        <f t="shared" si="30"/>
        <v>917400.31</v>
      </c>
      <c r="F216" s="431">
        <f t="shared" si="30"/>
        <v>450000</v>
      </c>
      <c r="G216" s="432"/>
      <c r="H216" s="424"/>
      <c r="I216" s="424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24"/>
      <c r="AC216" s="24"/>
    </row>
    <row r="217" ht="18.0" customHeight="1">
      <c r="A217" s="92"/>
      <c r="B217" s="92"/>
      <c r="C217" s="41"/>
      <c r="D217" s="41"/>
      <c r="E217" s="41"/>
      <c r="F217" s="41"/>
      <c r="G217" s="416"/>
      <c r="H217" s="416"/>
      <c r="I217" s="416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24"/>
      <c r="AC217" s="24"/>
    </row>
    <row r="218" ht="18.0" customHeight="1">
      <c r="A218" s="92"/>
      <c r="B218" s="92"/>
      <c r="C218" s="41"/>
      <c r="D218" s="41"/>
      <c r="E218" s="41"/>
      <c r="F218" s="41"/>
      <c r="G218" s="416"/>
      <c r="H218" s="416"/>
      <c r="I218" s="416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24"/>
      <c r="AC218" s="24"/>
    </row>
    <row r="219" ht="18.0" customHeight="1">
      <c r="A219" s="92"/>
      <c r="B219" s="92"/>
      <c r="C219" s="41"/>
      <c r="D219" s="41"/>
      <c r="E219" s="41"/>
      <c r="F219" s="41"/>
      <c r="G219" s="416"/>
      <c r="H219" s="416"/>
      <c r="I219" s="416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24"/>
      <c r="AC219" s="24"/>
    </row>
    <row r="220" ht="18.0" customHeight="1">
      <c r="A220" s="92"/>
      <c r="B220" s="92"/>
      <c r="C220" s="3"/>
      <c r="D220" s="3"/>
      <c r="E220" s="3"/>
      <c r="F220" s="3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24"/>
      <c r="AC220" s="24"/>
    </row>
    <row r="221" ht="18.0" customHeight="1">
      <c r="A221" s="92"/>
      <c r="B221" s="92"/>
      <c r="C221" s="3"/>
      <c r="D221" s="3"/>
      <c r="E221" s="3"/>
      <c r="F221" s="3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24"/>
      <c r="AC221" s="24"/>
    </row>
    <row r="222" ht="18.0" customHeight="1">
      <c r="A222" s="92"/>
      <c r="B222" s="92"/>
      <c r="C222" s="3"/>
      <c r="D222" s="272"/>
      <c r="E222" s="272"/>
      <c r="F222" s="3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24"/>
      <c r="AC222" s="24"/>
    </row>
    <row r="223" ht="18.0" customHeight="1">
      <c r="A223" s="92"/>
      <c r="B223" s="92"/>
      <c r="C223" s="3"/>
      <c r="D223" s="118"/>
      <c r="E223" s="118"/>
      <c r="F223" s="3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24"/>
      <c r="AC223" s="24"/>
    </row>
    <row r="224" ht="18.0" customHeight="1">
      <c r="A224" s="92"/>
      <c r="B224" s="92"/>
      <c r="C224" s="3"/>
      <c r="D224" s="118"/>
      <c r="E224" s="118"/>
      <c r="F224" s="3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24"/>
      <c r="AC224" s="24"/>
    </row>
    <row r="225" ht="18.0" customHeight="1">
      <c r="A225" s="92"/>
      <c r="B225" s="92"/>
      <c r="C225" s="3"/>
      <c r="D225" s="118"/>
      <c r="E225" s="118"/>
      <c r="F225" s="3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24"/>
      <c r="AC225" s="24"/>
    </row>
    <row r="226" ht="18.0" customHeight="1">
      <c r="A226" s="92"/>
      <c r="B226" s="92"/>
      <c r="C226" s="3"/>
      <c r="D226" s="118"/>
      <c r="E226" s="118"/>
      <c r="F226" s="3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24"/>
      <c r="AC226" s="24"/>
    </row>
    <row r="227" ht="18.0" customHeight="1">
      <c r="A227" s="92"/>
      <c r="B227" s="92"/>
      <c r="C227" s="3"/>
      <c r="D227" s="3"/>
      <c r="E227" s="3"/>
      <c r="F227" s="3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24"/>
      <c r="AC227" s="24"/>
    </row>
    <row r="228" ht="18.0" customHeight="1">
      <c r="A228" s="92"/>
      <c r="B228" s="92"/>
      <c r="C228" s="3"/>
      <c r="D228" s="3"/>
      <c r="E228" s="3"/>
      <c r="F228" s="3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24"/>
      <c r="AC228" s="24"/>
    </row>
    <row r="229" ht="18.0" customHeight="1">
      <c r="A229" s="92"/>
      <c r="B229" s="92"/>
      <c r="C229" s="3"/>
      <c r="D229" s="3"/>
      <c r="E229" s="3"/>
      <c r="F229" s="3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24"/>
      <c r="AC229" s="24"/>
    </row>
    <row r="230" ht="18.0" customHeight="1">
      <c r="A230" s="92"/>
      <c r="B230" s="92"/>
      <c r="C230" s="3"/>
      <c r="D230" s="3"/>
      <c r="E230" s="3"/>
      <c r="F230" s="3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24"/>
      <c r="AC230" s="24"/>
    </row>
    <row r="231" ht="18.0" customHeight="1">
      <c r="A231" s="92"/>
      <c r="B231" s="92"/>
      <c r="C231" s="3"/>
      <c r="D231" s="3"/>
      <c r="E231" s="3"/>
      <c r="F231" s="3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24"/>
      <c r="AC231" s="24"/>
    </row>
    <row r="232" ht="18.0" customHeight="1">
      <c r="A232" s="92"/>
      <c r="B232" s="92"/>
      <c r="C232" s="3"/>
      <c r="D232" s="3"/>
      <c r="E232" s="3"/>
      <c r="F232" s="3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24"/>
      <c r="AC232" s="24"/>
    </row>
    <row r="233" ht="18.0" customHeight="1">
      <c r="A233" s="92"/>
      <c r="B233" s="92"/>
      <c r="C233" s="3"/>
      <c r="D233" s="3"/>
      <c r="E233" s="3"/>
      <c r="F233" s="3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24"/>
      <c r="AC233" s="24"/>
    </row>
    <row r="234" ht="18.0" customHeight="1">
      <c r="A234" s="92"/>
      <c r="B234" s="92"/>
      <c r="C234" s="3"/>
      <c r="D234" s="3"/>
      <c r="E234" s="3"/>
      <c r="F234" s="3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24"/>
      <c r="AC234" s="24"/>
    </row>
    <row r="235" ht="18.0" customHeight="1">
      <c r="A235" s="92"/>
      <c r="B235" s="92"/>
      <c r="C235" s="3"/>
      <c r="D235" s="3"/>
      <c r="E235" s="3"/>
      <c r="F235" s="3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24"/>
      <c r="AC235" s="24"/>
    </row>
    <row r="236" ht="18.0" customHeight="1">
      <c r="A236" s="92"/>
      <c r="B236" s="92"/>
      <c r="C236" s="3"/>
      <c r="D236" s="3"/>
      <c r="E236" s="3"/>
      <c r="F236" s="3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24"/>
      <c r="AC236" s="24"/>
    </row>
    <row r="237" ht="18.0" customHeight="1">
      <c r="A237" s="92"/>
      <c r="B237" s="92"/>
      <c r="C237" s="3"/>
      <c r="D237" s="3"/>
      <c r="E237" s="3"/>
      <c r="F237" s="3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24"/>
      <c r="AC237" s="24"/>
    </row>
    <row r="238" ht="18.0" customHeight="1">
      <c r="A238" s="92"/>
      <c r="B238" s="92"/>
      <c r="C238" s="3"/>
      <c r="D238" s="3"/>
      <c r="E238" s="3"/>
      <c r="F238" s="3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24"/>
      <c r="AC238" s="24"/>
    </row>
    <row r="239" ht="18.0" customHeight="1">
      <c r="A239" s="92"/>
      <c r="B239" s="92"/>
      <c r="C239" s="3"/>
      <c r="D239" s="3"/>
      <c r="E239" s="3"/>
      <c r="F239" s="3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24"/>
      <c r="AC239" s="24"/>
    </row>
    <row r="240" ht="18.0" customHeight="1">
      <c r="A240" s="92"/>
      <c r="B240" s="92"/>
      <c r="C240" s="3"/>
      <c r="D240" s="3"/>
      <c r="E240" s="3"/>
      <c r="F240" s="3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24"/>
      <c r="AC240" s="24"/>
    </row>
    <row r="241" ht="18.0" customHeight="1">
      <c r="A241" s="92"/>
      <c r="B241" s="92"/>
      <c r="C241" s="3"/>
      <c r="D241" s="3"/>
      <c r="E241" s="3"/>
      <c r="F241" s="3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24"/>
      <c r="AC241" s="24"/>
    </row>
    <row r="242" ht="18.0" customHeight="1">
      <c r="A242" s="92"/>
      <c r="B242" s="92"/>
      <c r="C242" s="3"/>
      <c r="D242" s="3"/>
      <c r="E242" s="3"/>
      <c r="F242" s="3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24"/>
      <c r="AC242" s="24"/>
    </row>
    <row r="243" ht="18.0" customHeight="1">
      <c r="A243" s="92"/>
      <c r="B243" s="92"/>
      <c r="C243" s="3"/>
      <c r="D243" s="3"/>
      <c r="E243" s="3"/>
      <c r="F243" s="3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24"/>
      <c r="AC243" s="24"/>
    </row>
    <row r="244" ht="18.0" customHeight="1">
      <c r="A244" s="92"/>
      <c r="B244" s="92"/>
      <c r="C244" s="3"/>
      <c r="D244" s="3"/>
      <c r="E244" s="3"/>
      <c r="F244" s="3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24"/>
      <c r="AC244" s="24"/>
    </row>
    <row r="245" ht="18.0" customHeight="1">
      <c r="A245" s="92"/>
      <c r="B245" s="92"/>
      <c r="C245" s="3"/>
      <c r="D245" s="3"/>
      <c r="E245" s="3"/>
      <c r="F245" s="3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24"/>
      <c r="AC245" s="24"/>
    </row>
    <row r="246" ht="18.0" customHeight="1">
      <c r="A246" s="92"/>
      <c r="B246" s="92"/>
      <c r="C246" s="3"/>
      <c r="D246" s="3"/>
      <c r="E246" s="3"/>
      <c r="F246" s="3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24"/>
      <c r="AC246" s="24"/>
    </row>
    <row r="247" ht="18.0" customHeight="1">
      <c r="A247" s="92"/>
      <c r="B247" s="92"/>
      <c r="C247" s="3"/>
      <c r="D247" s="3"/>
      <c r="E247" s="3"/>
      <c r="F247" s="3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24"/>
      <c r="AC247" s="24"/>
    </row>
    <row r="248" ht="18.0" customHeight="1">
      <c r="A248" s="92"/>
      <c r="B248" s="92"/>
      <c r="C248" s="3"/>
      <c r="D248" s="3"/>
      <c r="E248" s="3"/>
      <c r="F248" s="3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24"/>
      <c r="AC248" s="24"/>
    </row>
    <row r="249" ht="18.0" customHeight="1">
      <c r="A249" s="92"/>
      <c r="B249" s="92"/>
      <c r="C249" s="3"/>
      <c r="D249" s="3"/>
      <c r="E249" s="3"/>
      <c r="F249" s="3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24"/>
      <c r="AC249" s="24"/>
    </row>
    <row r="250" ht="18.0" customHeight="1">
      <c r="A250" s="92"/>
      <c r="B250" s="92"/>
      <c r="C250" s="3"/>
      <c r="D250" s="3"/>
      <c r="E250" s="3"/>
      <c r="F250" s="3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24"/>
      <c r="AC250" s="24"/>
    </row>
    <row r="251" ht="18.0" customHeight="1">
      <c r="A251" s="92"/>
      <c r="B251" s="92"/>
      <c r="C251" s="3"/>
      <c r="D251" s="3"/>
      <c r="E251" s="3"/>
      <c r="F251" s="3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24"/>
      <c r="AC251" s="24"/>
    </row>
    <row r="252" ht="18.0" customHeight="1">
      <c r="A252" s="92"/>
      <c r="B252" s="92"/>
      <c r="C252" s="3"/>
      <c r="D252" s="3"/>
      <c r="E252" s="3"/>
      <c r="F252" s="3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24"/>
      <c r="AC252" s="24"/>
    </row>
    <row r="253" ht="18.0" customHeight="1">
      <c r="A253" s="92"/>
      <c r="B253" s="92"/>
      <c r="C253" s="3"/>
      <c r="D253" s="3"/>
      <c r="E253" s="3"/>
      <c r="F253" s="3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24"/>
      <c r="AC253" s="24"/>
    </row>
    <row r="254" ht="18.0" customHeight="1">
      <c r="A254" s="92"/>
      <c r="B254" s="92"/>
      <c r="C254" s="3"/>
      <c r="D254" s="3"/>
      <c r="E254" s="3"/>
      <c r="F254" s="3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24"/>
      <c r="AC254" s="24"/>
    </row>
    <row r="255" ht="18.0" customHeight="1">
      <c r="A255" s="92"/>
      <c r="B255" s="92"/>
      <c r="C255" s="3"/>
      <c r="D255" s="3"/>
      <c r="E255" s="3"/>
      <c r="F255" s="3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24"/>
      <c r="AC255" s="24"/>
    </row>
    <row r="256" ht="18.0" customHeight="1">
      <c r="A256" s="92"/>
      <c r="B256" s="92"/>
      <c r="C256" s="3"/>
      <c r="D256" s="3"/>
      <c r="E256" s="3"/>
      <c r="F256" s="3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24"/>
      <c r="AC256" s="24"/>
    </row>
    <row r="257" ht="18.0" customHeight="1">
      <c r="A257" s="92"/>
      <c r="B257" s="92"/>
      <c r="C257" s="3"/>
      <c r="D257" s="3"/>
      <c r="E257" s="3"/>
      <c r="F257" s="3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24"/>
      <c r="AC257" s="24"/>
    </row>
    <row r="258" ht="18.0" customHeight="1">
      <c r="A258" s="92"/>
      <c r="B258" s="92"/>
      <c r="C258" s="3"/>
      <c r="D258" s="3"/>
      <c r="E258" s="3"/>
      <c r="F258" s="3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24"/>
      <c r="AC258" s="24"/>
    </row>
    <row r="259" ht="18.0" customHeight="1">
      <c r="A259" s="92"/>
      <c r="B259" s="92"/>
      <c r="C259" s="3"/>
      <c r="D259" s="3"/>
      <c r="E259" s="3"/>
      <c r="F259" s="3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24"/>
      <c r="AC259" s="24"/>
    </row>
    <row r="260" ht="18.0" customHeight="1">
      <c r="A260" s="92"/>
      <c r="B260" s="92"/>
      <c r="C260" s="3"/>
      <c r="D260" s="3"/>
      <c r="E260" s="3"/>
      <c r="F260" s="3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24"/>
      <c r="AC260" s="24"/>
    </row>
    <row r="261" ht="18.0" customHeight="1">
      <c r="A261" s="92"/>
      <c r="B261" s="92"/>
      <c r="C261" s="3"/>
      <c r="D261" s="3"/>
      <c r="E261" s="3"/>
      <c r="F261" s="3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24"/>
      <c r="AC261" s="24"/>
    </row>
    <row r="262" ht="18.0" customHeight="1">
      <c r="A262" s="92"/>
      <c r="B262" s="92"/>
      <c r="C262" s="3"/>
      <c r="D262" s="3"/>
      <c r="E262" s="3"/>
      <c r="F262" s="3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24"/>
      <c r="AC262" s="24"/>
    </row>
    <row r="263" ht="18.0" customHeight="1">
      <c r="A263" s="92"/>
      <c r="B263" s="92"/>
      <c r="C263" s="3"/>
      <c r="D263" s="3"/>
      <c r="E263" s="3"/>
      <c r="F263" s="3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24"/>
      <c r="AC263" s="24"/>
    </row>
    <row r="264" ht="18.0" customHeight="1">
      <c r="A264" s="92"/>
      <c r="B264" s="92"/>
      <c r="C264" s="3"/>
      <c r="D264" s="3"/>
      <c r="E264" s="3"/>
      <c r="F264" s="3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24"/>
      <c r="AC264" s="24"/>
    </row>
    <row r="265" ht="18.0" customHeight="1">
      <c r="A265" s="92"/>
      <c r="B265" s="92"/>
      <c r="C265" s="3"/>
      <c r="D265" s="3"/>
      <c r="E265" s="3"/>
      <c r="F265" s="3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24"/>
      <c r="AC265" s="24"/>
    </row>
    <row r="266" ht="18.0" customHeight="1">
      <c r="A266" s="92"/>
      <c r="B266" s="92"/>
      <c r="C266" s="3"/>
      <c r="D266" s="3"/>
      <c r="E266" s="3"/>
      <c r="F266" s="3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24"/>
      <c r="AC266" s="24"/>
    </row>
    <row r="267" ht="18.0" customHeight="1">
      <c r="A267" s="92"/>
      <c r="B267" s="92"/>
      <c r="C267" s="3"/>
      <c r="D267" s="3"/>
      <c r="E267" s="3"/>
      <c r="F267" s="3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24"/>
      <c r="AC267" s="24"/>
    </row>
    <row r="268" ht="18.0" customHeight="1">
      <c r="A268" s="92"/>
      <c r="B268" s="92"/>
      <c r="C268" s="3"/>
      <c r="D268" s="3"/>
      <c r="E268" s="3"/>
      <c r="F268" s="3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24"/>
      <c r="AC268" s="24"/>
    </row>
    <row r="269" ht="18.0" customHeight="1">
      <c r="A269" s="92"/>
      <c r="B269" s="92"/>
      <c r="C269" s="3"/>
      <c r="D269" s="3"/>
      <c r="E269" s="3"/>
      <c r="F269" s="3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24"/>
      <c r="AC269" s="24"/>
    </row>
    <row r="270" ht="18.0" customHeight="1">
      <c r="A270" s="92"/>
      <c r="B270" s="92"/>
      <c r="C270" s="3"/>
      <c r="D270" s="3"/>
      <c r="E270" s="3"/>
      <c r="F270" s="3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24"/>
      <c r="AC270" s="24"/>
    </row>
    <row r="271" ht="18.0" customHeight="1">
      <c r="A271" s="92"/>
      <c r="B271" s="92"/>
      <c r="C271" s="3"/>
      <c r="D271" s="3"/>
      <c r="E271" s="3"/>
      <c r="F271" s="3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24"/>
      <c r="AC271" s="24"/>
    </row>
    <row r="272" ht="18.0" customHeight="1">
      <c r="A272" s="92"/>
      <c r="B272" s="92"/>
      <c r="C272" s="3"/>
      <c r="D272" s="3"/>
      <c r="E272" s="3"/>
      <c r="F272" s="3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24"/>
      <c r="AC272" s="24"/>
    </row>
    <row r="273" ht="18.0" customHeight="1">
      <c r="A273" s="92"/>
      <c r="B273" s="92"/>
      <c r="C273" s="3"/>
      <c r="D273" s="3"/>
      <c r="E273" s="3"/>
      <c r="F273" s="3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24"/>
      <c r="AC273" s="24"/>
    </row>
    <row r="274" ht="18.0" customHeight="1">
      <c r="A274" s="92"/>
      <c r="B274" s="92"/>
      <c r="C274" s="3"/>
      <c r="D274" s="3"/>
      <c r="E274" s="3"/>
      <c r="F274" s="3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24"/>
      <c r="AC274" s="24"/>
    </row>
    <row r="275" ht="18.0" customHeight="1">
      <c r="A275" s="92"/>
      <c r="B275" s="92"/>
      <c r="C275" s="3"/>
      <c r="D275" s="3"/>
      <c r="E275" s="3"/>
      <c r="F275" s="3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24"/>
      <c r="AC275" s="24"/>
    </row>
    <row r="276" ht="18.0" customHeight="1">
      <c r="A276" s="92"/>
      <c r="B276" s="92"/>
      <c r="C276" s="3"/>
      <c r="D276" s="3"/>
      <c r="E276" s="3"/>
      <c r="F276" s="3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24"/>
      <c r="AC276" s="24"/>
    </row>
    <row r="277" ht="18.0" customHeight="1">
      <c r="A277" s="92"/>
      <c r="B277" s="92"/>
      <c r="C277" s="3"/>
      <c r="D277" s="3"/>
      <c r="E277" s="3"/>
      <c r="F277" s="3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24"/>
      <c r="AC277" s="24"/>
    </row>
    <row r="278" ht="18.0" customHeight="1">
      <c r="A278" s="92"/>
      <c r="B278" s="92"/>
      <c r="C278" s="3"/>
      <c r="D278" s="3"/>
      <c r="E278" s="3"/>
      <c r="F278" s="3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24"/>
      <c r="AC278" s="24"/>
    </row>
    <row r="279" ht="18.0" customHeight="1">
      <c r="A279" s="92"/>
      <c r="B279" s="92"/>
      <c r="C279" s="3"/>
      <c r="D279" s="3"/>
      <c r="E279" s="3"/>
      <c r="F279" s="3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24"/>
      <c r="AC279" s="24"/>
    </row>
    <row r="280" ht="18.0" customHeight="1">
      <c r="A280" s="92"/>
      <c r="B280" s="92"/>
      <c r="C280" s="3"/>
      <c r="D280" s="3"/>
      <c r="E280" s="3"/>
      <c r="F280" s="3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24"/>
      <c r="AC280" s="24"/>
    </row>
    <row r="281" ht="18.0" customHeight="1">
      <c r="A281" s="92"/>
      <c r="B281" s="92"/>
      <c r="C281" s="3"/>
      <c r="D281" s="3"/>
      <c r="E281" s="3"/>
      <c r="F281" s="3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24"/>
      <c r="AC281" s="24"/>
    </row>
    <row r="282" ht="18.0" customHeight="1">
      <c r="A282" s="92"/>
      <c r="B282" s="92"/>
      <c r="C282" s="3"/>
      <c r="D282" s="3"/>
      <c r="E282" s="3"/>
      <c r="F282" s="3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24"/>
      <c r="AC282" s="24"/>
    </row>
    <row r="283" ht="18.0" customHeight="1">
      <c r="A283" s="92"/>
      <c r="B283" s="92"/>
      <c r="C283" s="3"/>
      <c r="D283" s="3"/>
      <c r="E283" s="3"/>
      <c r="F283" s="3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24"/>
      <c r="AC283" s="24"/>
    </row>
    <row r="284" ht="18.0" customHeight="1">
      <c r="A284" s="92"/>
      <c r="B284" s="92"/>
      <c r="C284" s="3"/>
      <c r="D284" s="3"/>
      <c r="E284" s="3"/>
      <c r="F284" s="3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24"/>
      <c r="AC284" s="24"/>
    </row>
    <row r="285" ht="18.0" customHeight="1">
      <c r="A285" s="92"/>
      <c r="B285" s="92"/>
      <c r="C285" s="3"/>
      <c r="D285" s="3"/>
      <c r="E285" s="3"/>
      <c r="F285" s="3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24"/>
      <c r="AC285" s="24"/>
    </row>
    <row r="286" ht="18.0" customHeight="1">
      <c r="A286" s="92"/>
      <c r="B286" s="92"/>
      <c r="C286" s="3"/>
      <c r="D286" s="3"/>
      <c r="E286" s="3"/>
      <c r="F286" s="3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24"/>
      <c r="AC286" s="24"/>
    </row>
    <row r="287" ht="18.0" customHeight="1">
      <c r="A287" s="92"/>
      <c r="B287" s="92"/>
      <c r="C287" s="3"/>
      <c r="D287" s="3"/>
      <c r="E287" s="3"/>
      <c r="F287" s="3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24"/>
      <c r="AC287" s="24"/>
    </row>
    <row r="288" ht="18.0" customHeight="1">
      <c r="A288" s="92"/>
      <c r="B288" s="92"/>
      <c r="C288" s="3"/>
      <c r="D288" s="3"/>
      <c r="E288" s="3"/>
      <c r="F288" s="3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24"/>
      <c r="AC288" s="24"/>
    </row>
    <row r="289" ht="18.0" customHeight="1">
      <c r="A289" s="92"/>
      <c r="B289" s="92"/>
      <c r="C289" s="3"/>
      <c r="D289" s="3"/>
      <c r="E289" s="3"/>
      <c r="F289" s="3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24"/>
      <c r="AC289" s="24"/>
    </row>
    <row r="290" ht="18.0" customHeight="1">
      <c r="A290" s="92"/>
      <c r="B290" s="92"/>
      <c r="C290" s="3"/>
      <c r="D290" s="3"/>
      <c r="E290" s="3"/>
      <c r="F290" s="3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24"/>
      <c r="AC290" s="24"/>
    </row>
    <row r="291" ht="18.0" customHeight="1">
      <c r="A291" s="92"/>
      <c r="B291" s="92"/>
      <c r="C291" s="3"/>
      <c r="D291" s="3"/>
      <c r="E291" s="3"/>
      <c r="F291" s="3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24"/>
      <c r="AC291" s="24"/>
    </row>
    <row r="292" ht="18.0" customHeight="1">
      <c r="A292" s="92"/>
      <c r="B292" s="92"/>
      <c r="C292" s="3"/>
      <c r="D292" s="3"/>
      <c r="E292" s="3"/>
      <c r="F292" s="3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24"/>
      <c r="AC292" s="24"/>
    </row>
    <row r="293" ht="18.0" customHeight="1">
      <c r="A293" s="92"/>
      <c r="B293" s="92"/>
      <c r="C293" s="3"/>
      <c r="D293" s="3"/>
      <c r="E293" s="3"/>
      <c r="F293" s="3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24"/>
      <c r="AC293" s="24"/>
    </row>
    <row r="294" ht="18.0" customHeight="1">
      <c r="A294" s="92"/>
      <c r="B294" s="92"/>
      <c r="C294" s="3"/>
      <c r="D294" s="3"/>
      <c r="E294" s="3"/>
      <c r="F294" s="3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24"/>
      <c r="AC294" s="24"/>
    </row>
    <row r="295" ht="18.0" customHeight="1">
      <c r="A295" s="92"/>
      <c r="B295" s="92"/>
      <c r="C295" s="3"/>
      <c r="D295" s="3"/>
      <c r="E295" s="3"/>
      <c r="F295" s="3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24"/>
      <c r="AC295" s="24"/>
    </row>
    <row r="296" ht="18.0" customHeight="1">
      <c r="A296" s="92"/>
      <c r="B296" s="92"/>
      <c r="C296" s="3"/>
      <c r="D296" s="3"/>
      <c r="E296" s="3"/>
      <c r="F296" s="3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24"/>
      <c r="AC296" s="24"/>
    </row>
    <row r="297" ht="18.0" customHeight="1">
      <c r="A297" s="92"/>
      <c r="B297" s="92"/>
      <c r="C297" s="3"/>
      <c r="D297" s="3"/>
      <c r="E297" s="3"/>
      <c r="F297" s="3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24"/>
      <c r="AC297" s="24"/>
    </row>
    <row r="298" ht="18.0" customHeight="1">
      <c r="A298" s="92"/>
      <c r="B298" s="92"/>
      <c r="C298" s="3"/>
      <c r="D298" s="3"/>
      <c r="E298" s="3"/>
      <c r="F298" s="3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24"/>
      <c r="AC298" s="24"/>
    </row>
    <row r="299" ht="18.0" customHeight="1">
      <c r="A299" s="92"/>
      <c r="B299" s="92"/>
      <c r="C299" s="3"/>
      <c r="D299" s="3"/>
      <c r="E299" s="3"/>
      <c r="F299" s="3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24"/>
      <c r="AC299" s="24"/>
    </row>
    <row r="300" ht="18.0" customHeight="1">
      <c r="A300" s="92"/>
      <c r="B300" s="92"/>
      <c r="C300" s="3"/>
      <c r="D300" s="3"/>
      <c r="E300" s="3"/>
      <c r="F300" s="3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24"/>
      <c r="AC300" s="24"/>
    </row>
    <row r="301" ht="18.0" customHeight="1">
      <c r="A301" s="92"/>
      <c r="B301" s="92"/>
      <c r="C301" s="3"/>
      <c r="D301" s="3"/>
      <c r="E301" s="3"/>
      <c r="F301" s="3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24"/>
      <c r="AC301" s="24"/>
    </row>
    <row r="302" ht="18.0" customHeight="1">
      <c r="A302" s="92"/>
      <c r="B302" s="92"/>
      <c r="C302" s="3"/>
      <c r="D302" s="3"/>
      <c r="E302" s="3"/>
      <c r="F302" s="3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24"/>
      <c r="AC302" s="24"/>
    </row>
    <row r="303" ht="18.0" customHeight="1">
      <c r="A303" s="92"/>
      <c r="B303" s="92"/>
      <c r="C303" s="3"/>
      <c r="D303" s="3"/>
      <c r="E303" s="3"/>
      <c r="F303" s="3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24"/>
      <c r="AC303" s="24"/>
    </row>
    <row r="304" ht="18.0" customHeight="1">
      <c r="A304" s="92"/>
      <c r="B304" s="92"/>
      <c r="C304" s="3"/>
      <c r="D304" s="3"/>
      <c r="E304" s="3"/>
      <c r="F304" s="3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24"/>
      <c r="AC304" s="24"/>
    </row>
    <row r="305" ht="18.0" customHeight="1">
      <c r="A305" s="92"/>
      <c r="B305" s="92"/>
      <c r="C305" s="3"/>
      <c r="D305" s="3"/>
      <c r="E305" s="3"/>
      <c r="F305" s="3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24"/>
      <c r="AC305" s="24"/>
    </row>
    <row r="306" ht="18.0" customHeight="1">
      <c r="A306" s="92"/>
      <c r="B306" s="92"/>
      <c r="C306" s="3"/>
      <c r="D306" s="3"/>
      <c r="E306" s="3"/>
      <c r="F306" s="3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24"/>
      <c r="AC306" s="24"/>
    </row>
    <row r="307" ht="18.0" customHeight="1">
      <c r="A307" s="92"/>
      <c r="B307" s="92"/>
      <c r="C307" s="3"/>
      <c r="D307" s="3"/>
      <c r="E307" s="3"/>
      <c r="F307" s="3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24"/>
      <c r="AC307" s="24"/>
    </row>
    <row r="308" ht="18.0" customHeight="1">
      <c r="A308" s="92"/>
      <c r="B308" s="92"/>
      <c r="C308" s="3"/>
      <c r="D308" s="3"/>
      <c r="E308" s="3"/>
      <c r="F308" s="3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24"/>
      <c r="AC308" s="24"/>
    </row>
    <row r="309" ht="18.0" customHeight="1">
      <c r="A309" s="92"/>
      <c r="B309" s="92"/>
      <c r="C309" s="3"/>
      <c r="D309" s="3"/>
      <c r="E309" s="3"/>
      <c r="F309" s="3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24"/>
      <c r="AC309" s="24"/>
    </row>
    <row r="310" ht="18.0" customHeight="1">
      <c r="A310" s="92"/>
      <c r="B310" s="92"/>
      <c r="C310" s="3"/>
      <c r="D310" s="3"/>
      <c r="E310" s="3"/>
      <c r="F310" s="3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24"/>
      <c r="AC310" s="24"/>
    </row>
    <row r="311" ht="18.0" customHeight="1">
      <c r="A311" s="92"/>
      <c r="B311" s="92"/>
      <c r="C311" s="3"/>
      <c r="D311" s="3"/>
      <c r="E311" s="3"/>
      <c r="F311" s="3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24"/>
      <c r="AC311" s="24"/>
    </row>
    <row r="312" ht="18.0" customHeight="1">
      <c r="A312" s="92"/>
      <c r="B312" s="92"/>
      <c r="C312" s="3"/>
      <c r="D312" s="3"/>
      <c r="E312" s="3"/>
      <c r="F312" s="3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24"/>
      <c r="AC312" s="24"/>
    </row>
    <row r="313" ht="18.0" customHeight="1">
      <c r="A313" s="92"/>
      <c r="B313" s="92"/>
      <c r="C313" s="3"/>
      <c r="D313" s="3"/>
      <c r="E313" s="3"/>
      <c r="F313" s="3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24"/>
      <c r="AC313" s="24"/>
    </row>
    <row r="314" ht="18.0" customHeight="1">
      <c r="A314" s="92"/>
      <c r="B314" s="92"/>
      <c r="C314" s="3"/>
      <c r="D314" s="3"/>
      <c r="E314" s="3"/>
      <c r="F314" s="3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24"/>
      <c r="AC314" s="24"/>
    </row>
    <row r="315" ht="18.0" customHeight="1">
      <c r="A315" s="92"/>
      <c r="B315" s="92"/>
      <c r="C315" s="3"/>
      <c r="D315" s="3"/>
      <c r="E315" s="3"/>
      <c r="F315" s="3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24"/>
      <c r="AC315" s="24"/>
    </row>
    <row r="316" ht="18.0" customHeight="1">
      <c r="A316" s="92"/>
      <c r="B316" s="92"/>
      <c r="C316" s="3"/>
      <c r="D316" s="3"/>
      <c r="E316" s="3"/>
      <c r="F316" s="3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24"/>
      <c r="AC316" s="24"/>
    </row>
    <row r="317" ht="18.0" customHeight="1">
      <c r="A317" s="92"/>
      <c r="B317" s="92"/>
      <c r="C317" s="3"/>
      <c r="D317" s="3"/>
      <c r="E317" s="3"/>
      <c r="F317" s="3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24"/>
      <c r="AC317" s="24"/>
    </row>
    <row r="318" ht="18.0" customHeight="1">
      <c r="A318" s="92"/>
      <c r="B318" s="92"/>
      <c r="C318" s="3"/>
      <c r="D318" s="3"/>
      <c r="E318" s="3"/>
      <c r="F318" s="3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24"/>
      <c r="AC318" s="24"/>
    </row>
    <row r="319" ht="18.0" customHeight="1">
      <c r="A319" s="92"/>
      <c r="B319" s="92"/>
      <c r="C319" s="3"/>
      <c r="D319" s="3"/>
      <c r="E319" s="3"/>
      <c r="F319" s="3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24"/>
      <c r="AC319" s="24"/>
    </row>
    <row r="320" ht="18.0" customHeight="1">
      <c r="A320" s="92"/>
      <c r="B320" s="92"/>
      <c r="C320" s="3"/>
      <c r="D320" s="3"/>
      <c r="E320" s="3"/>
      <c r="F320" s="3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24"/>
      <c r="AC320" s="24"/>
    </row>
    <row r="321" ht="18.0" customHeight="1">
      <c r="A321" s="92"/>
      <c r="B321" s="92"/>
      <c r="C321" s="3"/>
      <c r="D321" s="3"/>
      <c r="E321" s="3"/>
      <c r="F321" s="3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24"/>
      <c r="AC321" s="24"/>
    </row>
    <row r="322" ht="18.0" customHeight="1">
      <c r="A322" s="92"/>
      <c r="B322" s="92"/>
      <c r="C322" s="3"/>
      <c r="D322" s="3"/>
      <c r="E322" s="3"/>
      <c r="F322" s="3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24"/>
      <c r="AC322" s="24"/>
    </row>
    <row r="323" ht="18.0" customHeight="1">
      <c r="A323" s="92"/>
      <c r="B323" s="92"/>
      <c r="C323" s="3"/>
      <c r="D323" s="3"/>
      <c r="E323" s="3"/>
      <c r="F323" s="3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24"/>
      <c r="AC323" s="24"/>
    </row>
    <row r="324" ht="18.0" customHeight="1">
      <c r="A324" s="92"/>
      <c r="B324" s="92"/>
      <c r="C324" s="3"/>
      <c r="D324" s="3"/>
      <c r="E324" s="3"/>
      <c r="F324" s="3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24"/>
      <c r="AC324" s="24"/>
    </row>
    <row r="325" ht="18.0" customHeight="1">
      <c r="A325" s="92"/>
      <c r="B325" s="92"/>
      <c r="C325" s="3"/>
      <c r="D325" s="3"/>
      <c r="E325" s="3"/>
      <c r="F325" s="3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24"/>
      <c r="AC325" s="24"/>
    </row>
    <row r="326" ht="18.0" customHeight="1">
      <c r="A326" s="92"/>
      <c r="B326" s="92"/>
      <c r="C326" s="3"/>
      <c r="D326" s="3"/>
      <c r="E326" s="3"/>
      <c r="F326" s="3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24"/>
      <c r="AC326" s="24"/>
    </row>
    <row r="327" ht="18.0" customHeight="1">
      <c r="A327" s="92"/>
      <c r="B327" s="92"/>
      <c r="C327" s="3"/>
      <c r="D327" s="3"/>
      <c r="E327" s="3"/>
      <c r="F327" s="3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24"/>
      <c r="AC327" s="24"/>
    </row>
    <row r="328" ht="18.0" customHeight="1">
      <c r="A328" s="92"/>
      <c r="B328" s="92"/>
      <c r="C328" s="3"/>
      <c r="D328" s="3"/>
      <c r="E328" s="3"/>
      <c r="F328" s="3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24"/>
      <c r="AC328" s="24"/>
    </row>
    <row r="329" ht="18.0" customHeight="1">
      <c r="A329" s="92"/>
      <c r="B329" s="92"/>
      <c r="C329" s="3"/>
      <c r="D329" s="3"/>
      <c r="E329" s="3"/>
      <c r="F329" s="3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24"/>
      <c r="AC329" s="24"/>
    </row>
    <row r="330" ht="18.0" customHeight="1">
      <c r="A330" s="92"/>
      <c r="B330" s="92"/>
      <c r="C330" s="3"/>
      <c r="D330" s="3"/>
      <c r="E330" s="3"/>
      <c r="F330" s="3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24"/>
      <c r="AC330" s="24"/>
    </row>
    <row r="331" ht="18.0" customHeight="1">
      <c r="A331" s="92"/>
      <c r="B331" s="92"/>
      <c r="C331" s="3"/>
      <c r="D331" s="3"/>
      <c r="E331" s="3"/>
      <c r="F331" s="3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24"/>
      <c r="AC331" s="24"/>
    </row>
    <row r="332" ht="18.0" customHeight="1">
      <c r="A332" s="92"/>
      <c r="B332" s="92"/>
      <c r="C332" s="3"/>
      <c r="D332" s="3"/>
      <c r="E332" s="3"/>
      <c r="F332" s="3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24"/>
      <c r="AC332" s="24"/>
    </row>
    <row r="333" ht="18.0" customHeight="1">
      <c r="A333" s="92"/>
      <c r="B333" s="92"/>
      <c r="C333" s="3"/>
      <c r="D333" s="3"/>
      <c r="E333" s="3"/>
      <c r="F333" s="3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24"/>
      <c r="AC333" s="24"/>
    </row>
    <row r="334" ht="18.0" customHeight="1">
      <c r="A334" s="92"/>
      <c r="B334" s="92"/>
      <c r="C334" s="3"/>
      <c r="D334" s="3"/>
      <c r="E334" s="3"/>
      <c r="F334" s="3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24"/>
      <c r="AC334" s="24"/>
    </row>
    <row r="335" ht="18.0" customHeight="1">
      <c r="A335" s="92"/>
      <c r="B335" s="92"/>
      <c r="C335" s="3"/>
      <c r="D335" s="3"/>
      <c r="E335" s="3"/>
      <c r="F335" s="3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24"/>
      <c r="AC335" s="24"/>
    </row>
    <row r="336" ht="18.0" customHeight="1">
      <c r="A336" s="92"/>
      <c r="B336" s="92"/>
      <c r="C336" s="3"/>
      <c r="D336" s="3"/>
      <c r="E336" s="3"/>
      <c r="F336" s="3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24"/>
      <c r="AC336" s="24"/>
    </row>
    <row r="337" ht="18.0" customHeight="1">
      <c r="A337" s="92"/>
      <c r="B337" s="92"/>
      <c r="C337" s="3"/>
      <c r="D337" s="3"/>
      <c r="E337" s="3"/>
      <c r="F337" s="3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24"/>
      <c r="AC337" s="24"/>
    </row>
    <row r="338" ht="18.0" customHeight="1">
      <c r="A338" s="92"/>
      <c r="B338" s="92"/>
      <c r="C338" s="3"/>
      <c r="D338" s="3"/>
      <c r="E338" s="3"/>
      <c r="F338" s="3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24"/>
      <c r="AC338" s="24"/>
    </row>
    <row r="339" ht="18.0" customHeight="1">
      <c r="A339" s="92"/>
      <c r="B339" s="92"/>
      <c r="C339" s="3"/>
      <c r="D339" s="3"/>
      <c r="E339" s="3"/>
      <c r="F339" s="3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24"/>
      <c r="AC339" s="24"/>
    </row>
    <row r="340" ht="18.0" customHeight="1">
      <c r="A340" s="92"/>
      <c r="B340" s="92"/>
      <c r="C340" s="3"/>
      <c r="D340" s="3"/>
      <c r="E340" s="3"/>
      <c r="F340" s="3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24"/>
      <c r="AC340" s="24"/>
    </row>
    <row r="341" ht="18.0" customHeight="1">
      <c r="A341" s="92"/>
      <c r="B341" s="92"/>
      <c r="C341" s="3"/>
      <c r="D341" s="3"/>
      <c r="E341" s="3"/>
      <c r="F341" s="3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24"/>
      <c r="AC341" s="24"/>
    </row>
    <row r="342" ht="18.0" customHeight="1">
      <c r="A342" s="92"/>
      <c r="B342" s="92"/>
      <c r="C342" s="3"/>
      <c r="D342" s="3"/>
      <c r="E342" s="3"/>
      <c r="F342" s="3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24"/>
      <c r="AC342" s="24"/>
    </row>
    <row r="343" ht="18.0" customHeight="1">
      <c r="A343" s="92"/>
      <c r="B343" s="92"/>
      <c r="C343" s="3"/>
      <c r="D343" s="3"/>
      <c r="E343" s="3"/>
      <c r="F343" s="3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24"/>
      <c r="AC343" s="24"/>
    </row>
    <row r="344" ht="18.0" customHeight="1">
      <c r="A344" s="92"/>
      <c r="B344" s="92"/>
      <c r="C344" s="3"/>
      <c r="D344" s="3"/>
      <c r="E344" s="3"/>
      <c r="F344" s="3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24"/>
      <c r="AC344" s="24"/>
    </row>
    <row r="345" ht="18.0" customHeight="1">
      <c r="A345" s="92"/>
      <c r="B345" s="92"/>
      <c r="C345" s="3"/>
      <c r="D345" s="3"/>
      <c r="E345" s="3"/>
      <c r="F345" s="3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24"/>
      <c r="AC345" s="24"/>
    </row>
    <row r="346" ht="18.0" customHeight="1">
      <c r="A346" s="92"/>
      <c r="B346" s="92"/>
      <c r="C346" s="3"/>
      <c r="D346" s="3"/>
      <c r="E346" s="3"/>
      <c r="F346" s="3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24"/>
      <c r="AC346" s="24"/>
    </row>
    <row r="347" ht="18.0" customHeight="1">
      <c r="A347" s="92"/>
      <c r="B347" s="92"/>
      <c r="C347" s="3"/>
      <c r="D347" s="3"/>
      <c r="E347" s="3"/>
      <c r="F347" s="3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24"/>
      <c r="AC347" s="24"/>
    </row>
    <row r="348" ht="18.0" customHeight="1">
      <c r="A348" s="92"/>
      <c r="B348" s="92"/>
      <c r="C348" s="3"/>
      <c r="D348" s="3"/>
      <c r="E348" s="3"/>
      <c r="F348" s="3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24"/>
      <c r="AC348" s="24"/>
    </row>
    <row r="349" ht="18.0" customHeight="1">
      <c r="A349" s="92"/>
      <c r="B349" s="92"/>
      <c r="C349" s="3"/>
      <c r="D349" s="3"/>
      <c r="E349" s="3"/>
      <c r="F349" s="3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24"/>
      <c r="AC349" s="24"/>
    </row>
    <row r="350" ht="18.0" customHeight="1">
      <c r="A350" s="92"/>
      <c r="B350" s="92"/>
      <c r="C350" s="3"/>
      <c r="D350" s="3"/>
      <c r="E350" s="3"/>
      <c r="F350" s="3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24"/>
      <c r="AC350" s="24"/>
    </row>
    <row r="351" ht="18.0" customHeight="1">
      <c r="A351" s="92"/>
      <c r="B351" s="92"/>
      <c r="C351" s="3"/>
      <c r="D351" s="3"/>
      <c r="E351" s="3"/>
      <c r="F351" s="3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24"/>
      <c r="AC351" s="24"/>
    </row>
    <row r="352" ht="18.0" customHeight="1">
      <c r="A352" s="92"/>
      <c r="B352" s="92"/>
      <c r="C352" s="3"/>
      <c r="D352" s="3"/>
      <c r="E352" s="3"/>
      <c r="F352" s="3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24"/>
      <c r="AC352" s="24"/>
    </row>
    <row r="353" ht="18.0" customHeight="1">
      <c r="A353" s="92"/>
      <c r="B353" s="92"/>
      <c r="C353" s="3"/>
      <c r="D353" s="3"/>
      <c r="E353" s="3"/>
      <c r="F353" s="3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24"/>
      <c r="AC353" s="24"/>
    </row>
    <row r="354" ht="18.0" customHeight="1">
      <c r="A354" s="92"/>
      <c r="B354" s="92"/>
      <c r="C354" s="3"/>
      <c r="D354" s="3"/>
      <c r="E354" s="3"/>
      <c r="F354" s="3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24"/>
      <c r="AC354" s="24"/>
    </row>
    <row r="355" ht="18.0" customHeight="1">
      <c r="A355" s="92"/>
      <c r="B355" s="92"/>
      <c r="C355" s="3"/>
      <c r="D355" s="3"/>
      <c r="E355" s="3"/>
      <c r="F355" s="3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24"/>
      <c r="AC355" s="24"/>
    </row>
    <row r="356" ht="18.0" customHeight="1">
      <c r="A356" s="92"/>
      <c r="B356" s="92"/>
      <c r="C356" s="3"/>
      <c r="D356" s="3"/>
      <c r="E356" s="3"/>
      <c r="F356" s="3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24"/>
      <c r="AC356" s="24"/>
    </row>
    <row r="357" ht="18.0" customHeight="1">
      <c r="A357" s="92"/>
      <c r="B357" s="92"/>
      <c r="C357" s="3"/>
      <c r="D357" s="3"/>
      <c r="E357" s="3"/>
      <c r="F357" s="3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24"/>
      <c r="AC357" s="24"/>
    </row>
    <row r="358" ht="18.0" customHeight="1">
      <c r="A358" s="92"/>
      <c r="B358" s="92"/>
      <c r="C358" s="3"/>
      <c r="D358" s="3"/>
      <c r="E358" s="3"/>
      <c r="F358" s="3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24"/>
      <c r="AC358" s="24"/>
    </row>
    <row r="359" ht="18.0" customHeight="1">
      <c r="A359" s="92"/>
      <c r="B359" s="92"/>
      <c r="C359" s="3"/>
      <c r="D359" s="3"/>
      <c r="E359" s="3"/>
      <c r="F359" s="3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24"/>
      <c r="AC359" s="24"/>
    </row>
    <row r="360" ht="18.0" customHeight="1">
      <c r="A360" s="92"/>
      <c r="B360" s="92"/>
      <c r="C360" s="3"/>
      <c r="D360" s="3"/>
      <c r="E360" s="3"/>
      <c r="F360" s="3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24"/>
      <c r="AC360" s="24"/>
    </row>
    <row r="361" ht="18.0" customHeight="1">
      <c r="A361" s="92"/>
      <c r="B361" s="92"/>
      <c r="C361" s="3"/>
      <c r="D361" s="3"/>
      <c r="E361" s="3"/>
      <c r="F361" s="3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24"/>
      <c r="AC361" s="24"/>
    </row>
    <row r="362" ht="18.0" customHeight="1">
      <c r="A362" s="92"/>
      <c r="B362" s="92"/>
      <c r="C362" s="3"/>
      <c r="D362" s="3"/>
      <c r="E362" s="3"/>
      <c r="F362" s="3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24"/>
      <c r="AC362" s="24"/>
    </row>
    <row r="363" ht="18.0" customHeight="1">
      <c r="A363" s="92"/>
      <c r="B363" s="92"/>
      <c r="C363" s="3"/>
      <c r="D363" s="3"/>
      <c r="E363" s="3"/>
      <c r="F363" s="3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24"/>
      <c r="AC363" s="24"/>
    </row>
    <row r="364" ht="18.0" customHeight="1">
      <c r="A364" s="92"/>
      <c r="B364" s="92"/>
      <c r="C364" s="3"/>
      <c r="D364" s="3"/>
      <c r="E364" s="3"/>
      <c r="F364" s="3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24"/>
      <c r="AC364" s="24"/>
    </row>
    <row r="365" ht="18.0" customHeight="1">
      <c r="A365" s="92"/>
      <c r="B365" s="92"/>
      <c r="C365" s="3"/>
      <c r="D365" s="3"/>
      <c r="E365" s="3"/>
      <c r="F365" s="3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24"/>
      <c r="AC365" s="24"/>
    </row>
    <row r="366" ht="18.0" customHeight="1">
      <c r="A366" s="92"/>
      <c r="B366" s="92"/>
      <c r="C366" s="3"/>
      <c r="D366" s="3"/>
      <c r="E366" s="3"/>
      <c r="F366" s="3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24"/>
      <c r="AC366" s="24"/>
    </row>
    <row r="367" ht="18.0" customHeight="1">
      <c r="A367" s="92"/>
      <c r="B367" s="92"/>
      <c r="C367" s="3"/>
      <c r="D367" s="3"/>
      <c r="E367" s="3"/>
      <c r="F367" s="3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24"/>
      <c r="AC367" s="24"/>
    </row>
    <row r="368" ht="18.0" customHeight="1">
      <c r="A368" s="92"/>
      <c r="B368" s="92"/>
      <c r="C368" s="3"/>
      <c r="D368" s="3"/>
      <c r="E368" s="3"/>
      <c r="F368" s="3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24"/>
      <c r="AC368" s="24"/>
    </row>
    <row r="369" ht="18.0" customHeight="1">
      <c r="A369" s="92"/>
      <c r="B369" s="92"/>
      <c r="C369" s="3"/>
      <c r="D369" s="3"/>
      <c r="E369" s="3"/>
      <c r="F369" s="3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24"/>
      <c r="AC369" s="24"/>
    </row>
    <row r="370" ht="18.0" customHeight="1">
      <c r="A370" s="92"/>
      <c r="B370" s="92"/>
      <c r="C370" s="3"/>
      <c r="D370" s="3"/>
      <c r="E370" s="3"/>
      <c r="F370" s="3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24"/>
      <c r="AC370" s="24"/>
    </row>
    <row r="371" ht="18.0" customHeight="1">
      <c r="A371" s="92"/>
      <c r="B371" s="92"/>
      <c r="C371" s="3"/>
      <c r="D371" s="3"/>
      <c r="E371" s="3"/>
      <c r="F371" s="3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24"/>
      <c r="AC371" s="24"/>
    </row>
    <row r="372" ht="18.0" customHeight="1">
      <c r="A372" s="92"/>
      <c r="B372" s="92"/>
      <c r="C372" s="3"/>
      <c r="D372" s="3"/>
      <c r="E372" s="3"/>
      <c r="F372" s="3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24"/>
      <c r="AC372" s="24"/>
    </row>
    <row r="373" ht="18.0" customHeight="1">
      <c r="A373" s="92"/>
      <c r="B373" s="92"/>
      <c r="C373" s="3"/>
      <c r="D373" s="3"/>
      <c r="E373" s="3"/>
      <c r="F373" s="3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24"/>
      <c r="AC373" s="24"/>
    </row>
    <row r="374" ht="18.0" customHeight="1">
      <c r="A374" s="92"/>
      <c r="B374" s="92"/>
      <c r="C374" s="3"/>
      <c r="D374" s="3"/>
      <c r="E374" s="3"/>
      <c r="F374" s="3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24"/>
      <c r="AC374" s="24"/>
    </row>
    <row r="375" ht="18.0" customHeight="1">
      <c r="A375" s="92"/>
      <c r="B375" s="92"/>
      <c r="C375" s="3"/>
      <c r="D375" s="3"/>
      <c r="E375" s="3"/>
      <c r="F375" s="3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24"/>
      <c r="AC375" s="24"/>
    </row>
    <row r="376" ht="18.0" customHeight="1">
      <c r="A376" s="92"/>
      <c r="B376" s="92"/>
      <c r="C376" s="3"/>
      <c r="D376" s="3"/>
      <c r="E376" s="3"/>
      <c r="F376" s="3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24"/>
      <c r="AC376" s="24"/>
    </row>
    <row r="377" ht="18.0" customHeight="1">
      <c r="A377" s="92"/>
      <c r="B377" s="92"/>
      <c r="C377" s="3"/>
      <c r="D377" s="3"/>
      <c r="E377" s="3"/>
      <c r="F377" s="3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24"/>
      <c r="AC377" s="24"/>
    </row>
    <row r="378" ht="18.0" customHeight="1">
      <c r="A378" s="92"/>
      <c r="B378" s="92"/>
      <c r="C378" s="3"/>
      <c r="D378" s="3"/>
      <c r="E378" s="3"/>
      <c r="F378" s="3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24"/>
      <c r="AC378" s="24"/>
    </row>
    <row r="379" ht="18.0" customHeight="1">
      <c r="A379" s="92"/>
      <c r="B379" s="92"/>
      <c r="C379" s="3"/>
      <c r="D379" s="3"/>
      <c r="E379" s="3"/>
      <c r="F379" s="3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24"/>
      <c r="AC379" s="24"/>
    </row>
    <row r="380" ht="18.0" customHeight="1">
      <c r="A380" s="92"/>
      <c r="B380" s="92"/>
      <c r="C380" s="3"/>
      <c r="D380" s="3"/>
      <c r="E380" s="3"/>
      <c r="F380" s="3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24"/>
      <c r="AC380" s="24"/>
    </row>
    <row r="381" ht="18.0" customHeight="1">
      <c r="A381" s="92"/>
      <c r="B381" s="92"/>
      <c r="C381" s="3"/>
      <c r="D381" s="3"/>
      <c r="E381" s="3"/>
      <c r="F381" s="3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24"/>
      <c r="AC381" s="24"/>
    </row>
    <row r="382" ht="18.0" customHeight="1">
      <c r="A382" s="92"/>
      <c r="B382" s="92"/>
      <c r="C382" s="3"/>
      <c r="D382" s="3"/>
      <c r="E382" s="3"/>
      <c r="F382" s="3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24"/>
      <c r="AC382" s="24"/>
    </row>
    <row r="383" ht="18.0" customHeight="1">
      <c r="A383" s="92"/>
      <c r="B383" s="92"/>
      <c r="C383" s="3"/>
      <c r="D383" s="3"/>
      <c r="E383" s="3"/>
      <c r="F383" s="3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24"/>
      <c r="AC383" s="24"/>
    </row>
    <row r="384" ht="18.0" customHeight="1">
      <c r="A384" s="92"/>
      <c r="B384" s="92"/>
      <c r="C384" s="3"/>
      <c r="D384" s="3"/>
      <c r="E384" s="3"/>
      <c r="F384" s="3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24"/>
      <c r="AC384" s="24"/>
    </row>
    <row r="385" ht="18.0" customHeight="1">
      <c r="A385" s="92"/>
      <c r="B385" s="92"/>
      <c r="C385" s="3"/>
      <c r="D385" s="3"/>
      <c r="E385" s="3"/>
      <c r="F385" s="3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24"/>
      <c r="AC385" s="24"/>
    </row>
    <row r="386" ht="18.0" customHeight="1">
      <c r="A386" s="92"/>
      <c r="B386" s="92"/>
      <c r="C386" s="3"/>
      <c r="D386" s="3"/>
      <c r="E386" s="3"/>
      <c r="F386" s="3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24"/>
      <c r="AC386" s="24"/>
    </row>
    <row r="387" ht="18.0" customHeight="1">
      <c r="A387" s="92"/>
      <c r="B387" s="92"/>
      <c r="C387" s="3"/>
      <c r="D387" s="3"/>
      <c r="E387" s="3"/>
      <c r="F387" s="3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24"/>
      <c r="AC387" s="24"/>
    </row>
    <row r="388" ht="18.0" customHeight="1">
      <c r="A388" s="92"/>
      <c r="B388" s="92"/>
      <c r="C388" s="3"/>
      <c r="D388" s="3"/>
      <c r="E388" s="3"/>
      <c r="F388" s="3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24"/>
      <c r="AC388" s="24"/>
    </row>
    <row r="389" ht="18.0" customHeight="1">
      <c r="A389" s="92"/>
      <c r="B389" s="92"/>
      <c r="C389" s="3"/>
      <c r="D389" s="3"/>
      <c r="E389" s="3"/>
      <c r="F389" s="3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24"/>
      <c r="AC389" s="24"/>
    </row>
    <row r="390" ht="18.0" customHeight="1">
      <c r="A390" s="92"/>
      <c r="B390" s="92"/>
      <c r="C390" s="3"/>
      <c r="D390" s="3"/>
      <c r="E390" s="3"/>
      <c r="F390" s="3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24"/>
      <c r="AC390" s="24"/>
    </row>
    <row r="391" ht="18.0" customHeight="1">
      <c r="A391" s="92"/>
      <c r="B391" s="92"/>
      <c r="C391" s="3"/>
      <c r="D391" s="3"/>
      <c r="E391" s="3"/>
      <c r="F391" s="3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24"/>
      <c r="AC391" s="24"/>
    </row>
    <row r="392" ht="18.0" customHeight="1">
      <c r="A392" s="92"/>
      <c r="B392" s="92"/>
      <c r="C392" s="3"/>
      <c r="D392" s="3"/>
      <c r="E392" s="3"/>
      <c r="F392" s="3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24"/>
      <c r="AC392" s="24"/>
    </row>
    <row r="393" ht="18.0" customHeight="1">
      <c r="A393" s="92"/>
      <c r="B393" s="92"/>
      <c r="C393" s="3"/>
      <c r="D393" s="3"/>
      <c r="E393" s="3"/>
      <c r="F393" s="3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24"/>
      <c r="AC393" s="24"/>
    </row>
    <row r="394" ht="18.0" customHeight="1">
      <c r="A394" s="92"/>
      <c r="B394" s="92"/>
      <c r="C394" s="3"/>
      <c r="D394" s="3"/>
      <c r="E394" s="3"/>
      <c r="F394" s="3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24"/>
      <c r="AC394" s="24"/>
    </row>
    <row r="395" ht="18.0" customHeight="1">
      <c r="A395" s="92"/>
      <c r="B395" s="92"/>
      <c r="C395" s="3"/>
      <c r="D395" s="3"/>
      <c r="E395" s="3"/>
      <c r="F395" s="3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24"/>
      <c r="AC395" s="24"/>
    </row>
    <row r="396" ht="18.0" customHeight="1">
      <c r="A396" s="92"/>
      <c r="B396" s="92"/>
      <c r="C396" s="3"/>
      <c r="D396" s="3"/>
      <c r="E396" s="3"/>
      <c r="F396" s="3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24"/>
      <c r="AC396" s="24"/>
    </row>
    <row r="397" ht="18.0" customHeight="1">
      <c r="A397" s="92"/>
      <c r="B397" s="92"/>
      <c r="C397" s="3"/>
      <c r="D397" s="3"/>
      <c r="E397" s="3"/>
      <c r="F397" s="3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24"/>
      <c r="AC397" s="24"/>
    </row>
    <row r="398" ht="18.0" customHeight="1">
      <c r="A398" s="92"/>
      <c r="B398" s="92"/>
      <c r="C398" s="3"/>
      <c r="D398" s="3"/>
      <c r="E398" s="3"/>
      <c r="F398" s="3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24"/>
      <c r="AC398" s="24"/>
    </row>
    <row r="399" ht="18.0" customHeight="1">
      <c r="A399" s="92"/>
      <c r="B399" s="92"/>
      <c r="C399" s="3"/>
      <c r="D399" s="3"/>
      <c r="E399" s="3"/>
      <c r="F399" s="3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24"/>
      <c r="AC399" s="24"/>
    </row>
    <row r="400" ht="18.0" customHeight="1">
      <c r="A400" s="92"/>
      <c r="B400" s="92"/>
      <c r="C400" s="3"/>
      <c r="D400" s="3"/>
      <c r="E400" s="3"/>
      <c r="F400" s="3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24"/>
      <c r="AC400" s="24"/>
    </row>
    <row r="401" ht="18.0" customHeight="1">
      <c r="A401" s="92"/>
      <c r="B401" s="92"/>
      <c r="C401" s="3"/>
      <c r="D401" s="3"/>
      <c r="E401" s="3"/>
      <c r="F401" s="3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24"/>
      <c r="AC401" s="24"/>
    </row>
    <row r="402" ht="18.0" customHeight="1">
      <c r="A402" s="92"/>
      <c r="B402" s="92"/>
      <c r="C402" s="3"/>
      <c r="D402" s="3"/>
      <c r="E402" s="3"/>
      <c r="F402" s="3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24"/>
      <c r="AC402" s="24"/>
    </row>
    <row r="403" ht="18.0" customHeight="1">
      <c r="A403" s="92"/>
      <c r="B403" s="92"/>
      <c r="C403" s="3"/>
      <c r="D403" s="3"/>
      <c r="E403" s="3"/>
      <c r="F403" s="3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24"/>
      <c r="AC403" s="24"/>
    </row>
    <row r="404" ht="18.0" customHeight="1">
      <c r="A404" s="92"/>
      <c r="B404" s="92"/>
      <c r="C404" s="3"/>
      <c r="D404" s="3"/>
      <c r="E404" s="3"/>
      <c r="F404" s="3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24"/>
      <c r="AC404" s="24"/>
    </row>
    <row r="405" ht="18.0" customHeight="1">
      <c r="A405" s="92"/>
      <c r="B405" s="92"/>
      <c r="C405" s="3"/>
      <c r="D405" s="3"/>
      <c r="E405" s="3"/>
      <c r="F405" s="3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24"/>
      <c r="AC405" s="24"/>
    </row>
    <row r="406" ht="18.0" customHeight="1">
      <c r="A406" s="92"/>
      <c r="B406" s="92"/>
      <c r="C406" s="3"/>
      <c r="D406" s="3"/>
      <c r="E406" s="3"/>
      <c r="F406" s="3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24"/>
      <c r="AC406" s="24"/>
    </row>
    <row r="407" ht="18.0" customHeight="1">
      <c r="A407" s="92"/>
      <c r="B407" s="92"/>
      <c r="C407" s="3"/>
      <c r="D407" s="3"/>
      <c r="E407" s="3"/>
      <c r="F407" s="3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24"/>
      <c r="AC407" s="24"/>
    </row>
    <row r="408" ht="18.0" customHeight="1">
      <c r="A408" s="92"/>
      <c r="B408" s="92"/>
      <c r="C408" s="3"/>
      <c r="D408" s="3"/>
      <c r="E408" s="3"/>
      <c r="F408" s="3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24"/>
      <c r="AC408" s="24"/>
    </row>
    <row r="409" ht="18.0" customHeight="1">
      <c r="A409" s="92"/>
      <c r="B409" s="92"/>
      <c r="C409" s="3"/>
      <c r="D409" s="3"/>
      <c r="E409" s="3"/>
      <c r="F409" s="3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24"/>
      <c r="AC409" s="24"/>
    </row>
    <row r="410" ht="18.0" customHeight="1">
      <c r="A410" s="92"/>
      <c r="B410" s="92"/>
      <c r="C410" s="3"/>
      <c r="D410" s="3"/>
      <c r="E410" s="3"/>
      <c r="F410" s="3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24"/>
      <c r="AC410" s="24"/>
    </row>
    <row r="411" ht="18.0" customHeight="1">
      <c r="A411" s="92"/>
      <c r="B411" s="92"/>
      <c r="C411" s="3"/>
      <c r="D411" s="3"/>
      <c r="E411" s="3"/>
      <c r="F411" s="3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24"/>
      <c r="AC411" s="24"/>
    </row>
    <row r="412" ht="18.0" customHeight="1">
      <c r="A412" s="92"/>
      <c r="B412" s="92"/>
      <c r="C412" s="3"/>
      <c r="D412" s="3"/>
      <c r="E412" s="3"/>
      <c r="F412" s="3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24"/>
      <c r="AC412" s="24"/>
    </row>
    <row r="413" ht="18.0" customHeight="1">
      <c r="A413" s="92"/>
      <c r="B413" s="92"/>
      <c r="C413" s="3"/>
      <c r="D413" s="3"/>
      <c r="E413" s="3"/>
      <c r="F413" s="3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24"/>
      <c r="AC413" s="24"/>
    </row>
    <row r="414" ht="18.0" customHeight="1">
      <c r="A414" s="92"/>
      <c r="B414" s="92"/>
      <c r="C414" s="3"/>
      <c r="D414" s="3"/>
      <c r="E414" s="3"/>
      <c r="F414" s="3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24"/>
      <c r="AC414" s="24"/>
    </row>
    <row r="415" ht="18.0" customHeight="1">
      <c r="A415" s="92"/>
      <c r="B415" s="92"/>
      <c r="C415" s="3"/>
      <c r="D415" s="3"/>
      <c r="E415" s="3"/>
      <c r="F415" s="3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24"/>
      <c r="AC415" s="24"/>
    </row>
    <row r="416" ht="18.0" customHeight="1">
      <c r="A416" s="92"/>
      <c r="B416" s="92"/>
      <c r="C416" s="3"/>
      <c r="D416" s="3"/>
      <c r="E416" s="3"/>
      <c r="F416" s="3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24"/>
      <c r="AC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</row>
  </sheetData>
  <mergeCells count="72">
    <mergeCell ref="A89:A90"/>
    <mergeCell ref="B110:B111"/>
    <mergeCell ref="C110:F110"/>
    <mergeCell ref="G110:G111"/>
    <mergeCell ref="H110:H111"/>
    <mergeCell ref="I110:I111"/>
    <mergeCell ref="A112:B112"/>
    <mergeCell ref="A110:A111"/>
    <mergeCell ref="B132:B133"/>
    <mergeCell ref="C132:F132"/>
    <mergeCell ref="G132:G133"/>
    <mergeCell ref="H132:H133"/>
    <mergeCell ref="I132:I133"/>
    <mergeCell ref="A134:B134"/>
    <mergeCell ref="A132:A133"/>
    <mergeCell ref="A153:A154"/>
    <mergeCell ref="B153:B154"/>
    <mergeCell ref="C153:F153"/>
    <mergeCell ref="G153:G154"/>
    <mergeCell ref="H153:H154"/>
    <mergeCell ref="I153:I154"/>
    <mergeCell ref="A174:A175"/>
    <mergeCell ref="B174:B175"/>
    <mergeCell ref="C174:F174"/>
    <mergeCell ref="G174:G175"/>
    <mergeCell ref="H174:H175"/>
    <mergeCell ref="I174:I175"/>
    <mergeCell ref="A176:B176"/>
    <mergeCell ref="A1:I1"/>
    <mergeCell ref="B3:B4"/>
    <mergeCell ref="C3:F3"/>
    <mergeCell ref="G3:G4"/>
    <mergeCell ref="H3:H4"/>
    <mergeCell ref="I3:I4"/>
    <mergeCell ref="A5:B5"/>
    <mergeCell ref="A3:A4"/>
    <mergeCell ref="A23:A24"/>
    <mergeCell ref="B23:B24"/>
    <mergeCell ref="C23:F23"/>
    <mergeCell ref="G23:G24"/>
    <mergeCell ref="H23:H24"/>
    <mergeCell ref="I23:I24"/>
    <mergeCell ref="G69:G70"/>
    <mergeCell ref="H69:H70"/>
    <mergeCell ref="A46:A47"/>
    <mergeCell ref="B46:B47"/>
    <mergeCell ref="C46:F46"/>
    <mergeCell ref="G46:G47"/>
    <mergeCell ref="H46:H47"/>
    <mergeCell ref="I46:I47"/>
    <mergeCell ref="A69:A70"/>
    <mergeCell ref="I69:I70"/>
    <mergeCell ref="H89:H90"/>
    <mergeCell ref="I89:I90"/>
    <mergeCell ref="B69:B70"/>
    <mergeCell ref="C69:F69"/>
    <mergeCell ref="A71:B71"/>
    <mergeCell ref="B89:B90"/>
    <mergeCell ref="C89:F89"/>
    <mergeCell ref="G89:G90"/>
    <mergeCell ref="A91:B91"/>
    <mergeCell ref="A207:A208"/>
    <mergeCell ref="B207:B208"/>
    <mergeCell ref="C207:F207"/>
    <mergeCell ref="G207:G208"/>
    <mergeCell ref="A195:A196"/>
    <mergeCell ref="B195:B196"/>
    <mergeCell ref="C195:F195"/>
    <mergeCell ref="G195:G196"/>
    <mergeCell ref="H195:H196"/>
    <mergeCell ref="I195:I196"/>
    <mergeCell ref="A197:B197"/>
  </mergeCells>
  <printOptions/>
  <pageMargins bottom="0.9166666666666666" footer="0.0" header="0.0" left="0.7121212121212122" right="0.5303030303030303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55.0"/>
    <col customWidth="1" min="3" max="3" width="10.57"/>
    <col customWidth="1" min="4" max="6" width="9.86"/>
    <col customWidth="1" min="7" max="7" width="11.43"/>
    <col customWidth="1" min="8" max="8" width="11.86"/>
    <col customWidth="1" min="9" max="9" width="12.57"/>
    <col customWidth="1" min="10" max="10" width="10.29"/>
    <col customWidth="1" min="11" max="11" width="19.14"/>
    <col customWidth="1" min="12" max="22" width="5.57"/>
    <col customWidth="1" min="23" max="26" width="8.43"/>
  </cols>
  <sheetData>
    <row r="1" ht="21.0" customHeight="1">
      <c r="A1" s="67" t="s">
        <v>36</v>
      </c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24"/>
      <c r="X1" s="24"/>
      <c r="Y1" s="24"/>
      <c r="Z1" s="24"/>
    </row>
    <row r="2" ht="9.75" customHeight="1">
      <c r="A2" s="69"/>
      <c r="B2" s="7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24"/>
      <c r="X2" s="24"/>
      <c r="Y2" s="24"/>
      <c r="Z2" s="24"/>
    </row>
    <row r="3" ht="21.0" customHeight="1">
      <c r="A3" s="71" t="s">
        <v>1</v>
      </c>
      <c r="B3" s="71" t="s">
        <v>37</v>
      </c>
      <c r="C3" s="72" t="s">
        <v>38</v>
      </c>
      <c r="D3" s="6"/>
      <c r="E3" s="6"/>
      <c r="F3" s="7"/>
      <c r="G3" s="73" t="s">
        <v>280</v>
      </c>
      <c r="H3" s="433" t="s">
        <v>281</v>
      </c>
      <c r="I3" s="433" t="s">
        <v>282</v>
      </c>
      <c r="J3" s="74" t="s">
        <v>40</v>
      </c>
      <c r="K3" s="75" t="s">
        <v>41</v>
      </c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24"/>
      <c r="X3" s="24"/>
      <c r="Y3" s="24"/>
      <c r="Z3" s="24"/>
    </row>
    <row r="4" ht="48.75" customHeight="1">
      <c r="A4" s="9"/>
      <c r="B4" s="9"/>
      <c r="C4" s="76" t="s">
        <v>42</v>
      </c>
      <c r="D4" s="77" t="s">
        <v>43</v>
      </c>
      <c r="E4" s="77" t="s">
        <v>4</v>
      </c>
      <c r="F4" s="78" t="s">
        <v>5</v>
      </c>
      <c r="G4" s="9"/>
      <c r="H4" s="9"/>
      <c r="I4" s="9"/>
      <c r="J4" s="9"/>
      <c r="K4" s="9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24"/>
      <c r="X4" s="24"/>
      <c r="Y4" s="24"/>
      <c r="Z4" s="24"/>
    </row>
    <row r="5" ht="21.75" customHeight="1">
      <c r="A5" s="79" t="s">
        <v>44</v>
      </c>
      <c r="B5" s="7"/>
      <c r="C5" s="80">
        <f>C6+C12+C27+C31+C47+C50</f>
        <v>300000</v>
      </c>
      <c r="D5" s="80">
        <f>D6+D12+D24+D27+D30+D31+D47+D54</f>
        <v>250000</v>
      </c>
      <c r="E5" s="80"/>
      <c r="F5" s="80"/>
      <c r="G5" s="81">
        <f t="shared" ref="G5:G20" si="2">C5+D5+E5+F5</f>
        <v>550000</v>
      </c>
      <c r="H5" s="81">
        <f>H6+H12+H24+H27+H30+H31+H47+H50+H54</f>
        <v>465333</v>
      </c>
      <c r="I5" s="81">
        <f t="shared" ref="I5:I21" si="3">G5-H5</f>
        <v>84667</v>
      </c>
      <c r="J5" s="82"/>
      <c r="K5" s="434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24"/>
      <c r="X5" s="24"/>
      <c r="Y5" s="24"/>
      <c r="Z5" s="24"/>
    </row>
    <row r="6" ht="21.0" customHeight="1">
      <c r="A6" s="83" t="s">
        <v>45</v>
      </c>
      <c r="B6" s="84" t="s">
        <v>46</v>
      </c>
      <c r="C6" s="85">
        <f t="shared" ref="C6:D6" si="1">SUM(C7:C11)</f>
        <v>104500</v>
      </c>
      <c r="D6" s="86">
        <f t="shared" si="1"/>
        <v>0</v>
      </c>
      <c r="E6" s="87"/>
      <c r="F6" s="86"/>
      <c r="G6" s="85">
        <f t="shared" si="2"/>
        <v>104500</v>
      </c>
      <c r="H6" s="108">
        <f>SUM(H7:H11)</f>
        <v>71141</v>
      </c>
      <c r="I6" s="108">
        <f t="shared" si="3"/>
        <v>33359</v>
      </c>
      <c r="J6" s="88"/>
      <c r="K6" s="346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24"/>
      <c r="X6" s="24"/>
      <c r="Y6" s="24"/>
      <c r="Z6" s="24"/>
    </row>
    <row r="7" ht="21.0" customHeight="1">
      <c r="A7" s="91"/>
      <c r="B7" s="92" t="s">
        <v>47</v>
      </c>
      <c r="C7" s="93">
        <v>80000.0</v>
      </c>
      <c r="D7" s="93"/>
      <c r="E7" s="93"/>
      <c r="F7" s="93"/>
      <c r="G7" s="94">
        <f t="shared" si="2"/>
        <v>80000</v>
      </c>
      <c r="H7" s="94">
        <f>9161+4180+285+34900+3255+4000+3440</f>
        <v>59221</v>
      </c>
      <c r="I7" s="94">
        <f t="shared" si="3"/>
        <v>20779</v>
      </c>
      <c r="J7" s="95" t="s">
        <v>48</v>
      </c>
      <c r="K7" s="96" t="s">
        <v>49</v>
      </c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24"/>
      <c r="X7" s="24"/>
      <c r="Y7" s="24"/>
      <c r="Z7" s="24"/>
    </row>
    <row r="8" ht="21.0" customHeight="1">
      <c r="A8" s="91"/>
      <c r="B8" s="92" t="s">
        <v>50</v>
      </c>
      <c r="C8" s="93">
        <v>5000.0</v>
      </c>
      <c r="D8" s="93"/>
      <c r="E8" s="93"/>
      <c r="F8" s="93"/>
      <c r="G8" s="94">
        <f t="shared" si="2"/>
        <v>5000</v>
      </c>
      <c r="H8" s="94">
        <f>1440+500</f>
        <v>1940</v>
      </c>
      <c r="I8" s="94">
        <f t="shared" si="3"/>
        <v>3060</v>
      </c>
      <c r="J8" s="95" t="s">
        <v>48</v>
      </c>
      <c r="K8" s="98" t="s">
        <v>51</v>
      </c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24"/>
      <c r="X8" s="24"/>
      <c r="Y8" s="24"/>
      <c r="Z8" s="24"/>
    </row>
    <row r="9" ht="21.0" customHeight="1">
      <c r="A9" s="91"/>
      <c r="B9" s="99" t="s">
        <v>52</v>
      </c>
      <c r="C9" s="93">
        <v>5000.0</v>
      </c>
      <c r="D9" s="93"/>
      <c r="E9" s="93"/>
      <c r="F9" s="93"/>
      <c r="G9" s="94">
        <f t="shared" si="2"/>
        <v>5000</v>
      </c>
      <c r="H9" s="94">
        <f>5000</f>
        <v>5000</v>
      </c>
      <c r="I9" s="94">
        <f t="shared" si="3"/>
        <v>0</v>
      </c>
      <c r="J9" s="95" t="s">
        <v>48</v>
      </c>
      <c r="K9" s="98" t="s">
        <v>53</v>
      </c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24"/>
      <c r="X9" s="24"/>
      <c r="Y9" s="24"/>
      <c r="Z9" s="24"/>
    </row>
    <row r="10" ht="21.0" customHeight="1">
      <c r="A10" s="91"/>
      <c r="B10" s="100" t="s">
        <v>54</v>
      </c>
      <c r="C10" s="93">
        <v>8500.0</v>
      </c>
      <c r="D10" s="101"/>
      <c r="E10" s="93"/>
      <c r="F10" s="93"/>
      <c r="G10" s="94">
        <f t="shared" si="2"/>
        <v>8500</v>
      </c>
      <c r="H10" s="94">
        <f>1000+2480</f>
        <v>3480</v>
      </c>
      <c r="I10" s="94">
        <f t="shared" si="3"/>
        <v>5020</v>
      </c>
      <c r="J10" s="102" t="s">
        <v>48</v>
      </c>
      <c r="K10" s="98" t="s">
        <v>55</v>
      </c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24"/>
      <c r="X10" s="24"/>
      <c r="Y10" s="24"/>
      <c r="Z10" s="24"/>
    </row>
    <row r="11" ht="21.0" customHeight="1">
      <c r="A11" s="91"/>
      <c r="B11" s="92" t="s">
        <v>56</v>
      </c>
      <c r="C11" s="93">
        <v>6000.0</v>
      </c>
      <c r="D11" s="93"/>
      <c r="E11" s="93"/>
      <c r="F11" s="104"/>
      <c r="G11" s="94">
        <f t="shared" si="2"/>
        <v>6000</v>
      </c>
      <c r="H11" s="435">
        <f>1500</f>
        <v>1500</v>
      </c>
      <c r="I11" s="435">
        <f t="shared" si="3"/>
        <v>4500</v>
      </c>
      <c r="J11" s="95" t="s">
        <v>48</v>
      </c>
      <c r="K11" s="105" t="s">
        <v>57</v>
      </c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24"/>
      <c r="X11" s="24"/>
      <c r="Y11" s="24"/>
      <c r="Z11" s="24"/>
    </row>
    <row r="12" ht="21.0" customHeight="1">
      <c r="A12" s="106" t="s">
        <v>58</v>
      </c>
      <c r="B12" s="107" t="s">
        <v>59</v>
      </c>
      <c r="C12" s="108">
        <f t="shared" ref="C12:D12" si="4">SUM(C13:C21)</f>
        <v>107500</v>
      </c>
      <c r="D12" s="109">
        <f t="shared" si="4"/>
        <v>18000</v>
      </c>
      <c r="E12" s="110"/>
      <c r="F12" s="111"/>
      <c r="G12" s="108">
        <f t="shared" si="2"/>
        <v>125500</v>
      </c>
      <c r="H12" s="108">
        <f>SUM(H13:H21)</f>
        <v>102759</v>
      </c>
      <c r="I12" s="108">
        <f t="shared" si="3"/>
        <v>22741</v>
      </c>
      <c r="J12" s="112"/>
      <c r="K12" s="112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24"/>
      <c r="X12" s="24"/>
      <c r="Y12" s="24"/>
      <c r="Z12" s="24"/>
    </row>
    <row r="13" ht="21.75" customHeight="1">
      <c r="A13" s="114"/>
      <c r="B13" s="115" t="s">
        <v>60</v>
      </c>
      <c r="C13" s="93">
        <v>10000.0</v>
      </c>
      <c r="D13" s="117"/>
      <c r="E13" s="117"/>
      <c r="F13" s="118"/>
      <c r="G13" s="119">
        <f t="shared" si="2"/>
        <v>10000</v>
      </c>
      <c r="H13" s="119">
        <f>4798+2800</f>
        <v>7598</v>
      </c>
      <c r="I13" s="119">
        <f t="shared" si="3"/>
        <v>2402</v>
      </c>
      <c r="J13" s="120" t="s">
        <v>61</v>
      </c>
      <c r="K13" s="121" t="s">
        <v>62</v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24"/>
      <c r="X13" s="24"/>
      <c r="Y13" s="24"/>
      <c r="Z13" s="24"/>
    </row>
    <row r="14" ht="21.75" customHeight="1">
      <c r="A14" s="114"/>
      <c r="B14" s="123" t="s">
        <v>63</v>
      </c>
      <c r="C14" s="93">
        <v>10000.0</v>
      </c>
      <c r="D14" s="117"/>
      <c r="E14" s="117"/>
      <c r="F14" s="124"/>
      <c r="G14" s="119">
        <f t="shared" si="2"/>
        <v>10000</v>
      </c>
      <c r="H14" s="119">
        <f>3548+1600+944</f>
        <v>6092</v>
      </c>
      <c r="I14" s="119">
        <f t="shared" si="3"/>
        <v>3908</v>
      </c>
      <c r="J14" s="120" t="s">
        <v>61</v>
      </c>
      <c r="K14" s="121" t="s">
        <v>64</v>
      </c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24"/>
      <c r="X14" s="24"/>
      <c r="Y14" s="24"/>
      <c r="Z14" s="24"/>
    </row>
    <row r="15" ht="21.75" customHeight="1">
      <c r="A15" s="91"/>
      <c r="B15" s="125" t="s">
        <v>65</v>
      </c>
      <c r="C15" s="93">
        <v>10000.0</v>
      </c>
      <c r="D15" s="117"/>
      <c r="E15" s="117"/>
      <c r="F15" s="118"/>
      <c r="G15" s="119">
        <f t="shared" si="2"/>
        <v>10000</v>
      </c>
      <c r="H15" s="119">
        <f>5965+2640+4217</f>
        <v>12822</v>
      </c>
      <c r="I15" s="436">
        <f t="shared" si="3"/>
        <v>-2822</v>
      </c>
      <c r="J15" s="120" t="s">
        <v>66</v>
      </c>
      <c r="K15" s="121" t="s">
        <v>67</v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24"/>
      <c r="X15" s="24"/>
      <c r="Y15" s="24"/>
      <c r="Z15" s="24"/>
    </row>
    <row r="16" ht="21.75" customHeight="1">
      <c r="A16" s="91"/>
      <c r="B16" s="123" t="s">
        <v>68</v>
      </c>
      <c r="C16" s="93">
        <v>20000.0</v>
      </c>
      <c r="D16" s="117"/>
      <c r="E16" s="117"/>
      <c r="F16" s="118"/>
      <c r="G16" s="119">
        <f t="shared" si="2"/>
        <v>20000</v>
      </c>
      <c r="H16" s="119">
        <f>5556+1000+2000+7490+2000</f>
        <v>18046</v>
      </c>
      <c r="I16" s="119">
        <f t="shared" si="3"/>
        <v>1954</v>
      </c>
      <c r="J16" s="120" t="s">
        <v>69</v>
      </c>
      <c r="K16" s="121" t="s">
        <v>70</v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24"/>
      <c r="X16" s="24"/>
      <c r="Y16" s="24"/>
      <c r="Z16" s="24"/>
    </row>
    <row r="17" ht="21.75" customHeight="1">
      <c r="A17" s="91"/>
      <c r="B17" s="123" t="s">
        <v>71</v>
      </c>
      <c r="C17" s="93">
        <v>10000.0</v>
      </c>
      <c r="D17" s="117"/>
      <c r="E17" s="117"/>
      <c r="F17" s="118"/>
      <c r="G17" s="119">
        <f t="shared" si="2"/>
        <v>10000</v>
      </c>
      <c r="H17" s="119">
        <f>1882</f>
        <v>1882</v>
      </c>
      <c r="I17" s="119">
        <f t="shared" si="3"/>
        <v>8118</v>
      </c>
      <c r="J17" s="120" t="s">
        <v>61</v>
      </c>
      <c r="K17" s="121" t="s">
        <v>72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24"/>
      <c r="X17" s="24"/>
      <c r="Y17" s="24"/>
      <c r="Z17" s="24"/>
    </row>
    <row r="18" ht="21.75" customHeight="1">
      <c r="A18" s="91"/>
      <c r="B18" s="123" t="s">
        <v>73</v>
      </c>
      <c r="C18" s="93">
        <v>11500.0</v>
      </c>
      <c r="D18" s="117"/>
      <c r="E18" s="117"/>
      <c r="F18" s="118"/>
      <c r="G18" s="119">
        <f t="shared" si="2"/>
        <v>11500</v>
      </c>
      <c r="H18" s="119">
        <f>1175+4130+5019+1105</f>
        <v>11429</v>
      </c>
      <c r="I18" s="119">
        <f t="shared" si="3"/>
        <v>71</v>
      </c>
      <c r="J18" s="120" t="s">
        <v>61</v>
      </c>
      <c r="K18" s="121" t="s">
        <v>74</v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24"/>
      <c r="X18" s="24"/>
      <c r="Y18" s="24"/>
      <c r="Z18" s="24"/>
    </row>
    <row r="19" ht="21.75" customHeight="1">
      <c r="A19" s="91"/>
      <c r="B19" s="123" t="s">
        <v>75</v>
      </c>
      <c r="C19" s="93">
        <v>11000.0</v>
      </c>
      <c r="D19" s="117"/>
      <c r="E19" s="117"/>
      <c r="F19" s="118"/>
      <c r="G19" s="119">
        <f t="shared" si="2"/>
        <v>11000</v>
      </c>
      <c r="H19" s="119">
        <f>2100+2800+1855</f>
        <v>6755</v>
      </c>
      <c r="I19" s="119">
        <f t="shared" si="3"/>
        <v>4245</v>
      </c>
      <c r="J19" s="120" t="s">
        <v>61</v>
      </c>
      <c r="K19" s="121" t="s">
        <v>76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24"/>
      <c r="X19" s="24"/>
      <c r="Y19" s="24"/>
      <c r="Z19" s="24"/>
    </row>
    <row r="20" ht="21.75" customHeight="1">
      <c r="A20" s="91"/>
      <c r="B20" s="123" t="s">
        <v>77</v>
      </c>
      <c r="C20" s="93">
        <v>10000.0</v>
      </c>
      <c r="D20" s="117"/>
      <c r="E20" s="117"/>
      <c r="F20" s="118"/>
      <c r="G20" s="119">
        <f t="shared" si="2"/>
        <v>10000</v>
      </c>
      <c r="H20" s="119">
        <f>7820+2180</f>
        <v>10000</v>
      </c>
      <c r="I20" s="119">
        <f t="shared" si="3"/>
        <v>0</v>
      </c>
      <c r="J20" s="120" t="s">
        <v>61</v>
      </c>
      <c r="K20" s="121" t="s">
        <v>78</v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24"/>
      <c r="X20" s="24"/>
      <c r="Y20" s="24"/>
      <c r="Z20" s="24"/>
    </row>
    <row r="21" ht="21.75" customHeight="1">
      <c r="A21" s="103"/>
      <c r="B21" s="126" t="s">
        <v>79</v>
      </c>
      <c r="C21" s="127">
        <v>15000.0</v>
      </c>
      <c r="D21" s="127">
        <v>18000.0</v>
      </c>
      <c r="E21" s="129"/>
      <c r="F21" s="130"/>
      <c r="G21" s="131">
        <f>C21+D21</f>
        <v>33000</v>
      </c>
      <c r="H21" s="131">
        <f>2000+18310+640+6225+960</f>
        <v>28135</v>
      </c>
      <c r="I21" s="131">
        <f t="shared" si="3"/>
        <v>4865</v>
      </c>
      <c r="J21" s="120" t="s">
        <v>48</v>
      </c>
      <c r="K21" s="133" t="s">
        <v>80</v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24"/>
      <c r="X21" s="24"/>
      <c r="Y21" s="24"/>
      <c r="Z21" s="24"/>
    </row>
    <row r="22" ht="21.0" customHeight="1">
      <c r="A22" s="71" t="s">
        <v>1</v>
      </c>
      <c r="B22" s="71" t="s">
        <v>37</v>
      </c>
      <c r="C22" s="72" t="s">
        <v>38</v>
      </c>
      <c r="D22" s="6"/>
      <c r="E22" s="6"/>
      <c r="F22" s="7"/>
      <c r="G22" s="73" t="s">
        <v>280</v>
      </c>
      <c r="H22" s="433" t="s">
        <v>281</v>
      </c>
      <c r="I22" s="433" t="s">
        <v>282</v>
      </c>
      <c r="J22" s="74" t="s">
        <v>40</v>
      </c>
      <c r="K22" s="75" t="s">
        <v>41</v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24"/>
      <c r="X22" s="24"/>
      <c r="Y22" s="24"/>
      <c r="Z22" s="24"/>
    </row>
    <row r="23" ht="40.5" customHeight="1">
      <c r="A23" s="9"/>
      <c r="B23" s="9"/>
      <c r="C23" s="76" t="s">
        <v>42</v>
      </c>
      <c r="D23" s="77" t="s">
        <v>43</v>
      </c>
      <c r="E23" s="77" t="s">
        <v>4</v>
      </c>
      <c r="F23" s="78" t="s">
        <v>5</v>
      </c>
      <c r="G23" s="9"/>
      <c r="H23" s="9"/>
      <c r="I23" s="9"/>
      <c r="J23" s="9"/>
      <c r="K23" s="9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24"/>
      <c r="X23" s="24"/>
      <c r="Y23" s="24"/>
      <c r="Z23" s="24"/>
    </row>
    <row r="24" ht="21.0" customHeight="1">
      <c r="A24" s="106" t="s">
        <v>82</v>
      </c>
      <c r="B24" s="145" t="s">
        <v>83</v>
      </c>
      <c r="C24" s="146"/>
      <c r="D24" s="108">
        <f>D25+D26</f>
        <v>14200</v>
      </c>
      <c r="E24" s="147"/>
      <c r="F24" s="147"/>
      <c r="G24" s="437">
        <f t="shared" ref="G24:G31" si="5">C24+D24+E24+F24</f>
        <v>14200</v>
      </c>
      <c r="H24" s="148">
        <f>SUM(H25:H26)</f>
        <v>14200</v>
      </c>
      <c r="I24" s="148">
        <f t="shared" ref="I24:I31" si="6">G24-H24</f>
        <v>0</v>
      </c>
      <c r="J24" s="149"/>
      <c r="K24" s="438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24"/>
      <c r="X24" s="24"/>
      <c r="Y24" s="24"/>
      <c r="Z24" s="24"/>
    </row>
    <row r="25" ht="21.0" customHeight="1">
      <c r="A25" s="114"/>
      <c r="B25" s="92" t="s">
        <v>84</v>
      </c>
      <c r="C25" s="93"/>
      <c r="D25" s="93">
        <v>6200.0</v>
      </c>
      <c r="E25" s="117"/>
      <c r="F25" s="117"/>
      <c r="G25" s="439">
        <f t="shared" si="5"/>
        <v>6200</v>
      </c>
      <c r="H25" s="119">
        <f>2112+4088</f>
        <v>6200</v>
      </c>
      <c r="I25" s="119">
        <f t="shared" si="6"/>
        <v>0</v>
      </c>
      <c r="J25" s="151">
        <v>24139.0</v>
      </c>
      <c r="K25" s="98" t="s">
        <v>53</v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24"/>
      <c r="X25" s="24"/>
      <c r="Y25" s="24"/>
      <c r="Z25" s="24"/>
    </row>
    <row r="26" ht="23.25" customHeight="1">
      <c r="A26" s="152"/>
      <c r="B26" s="153" t="s">
        <v>85</v>
      </c>
      <c r="C26" s="127"/>
      <c r="D26" s="127">
        <v>8000.0</v>
      </c>
      <c r="E26" s="129"/>
      <c r="F26" s="129"/>
      <c r="G26" s="439">
        <f t="shared" si="5"/>
        <v>8000</v>
      </c>
      <c r="H26" s="119">
        <f>3600+4400</f>
        <v>8000</v>
      </c>
      <c r="I26" s="119">
        <f t="shared" si="6"/>
        <v>0</v>
      </c>
      <c r="J26" s="151">
        <v>24139.0</v>
      </c>
      <c r="K26" s="98" t="s">
        <v>53</v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24"/>
      <c r="X26" s="24"/>
      <c r="Y26" s="24"/>
      <c r="Z26" s="24"/>
    </row>
    <row r="27" ht="21.75" customHeight="1">
      <c r="A27" s="154" t="s">
        <v>86</v>
      </c>
      <c r="B27" s="155" t="s">
        <v>283</v>
      </c>
      <c r="C27" s="156">
        <f t="shared" ref="C27:D27" si="7">C28+C29</f>
        <v>62000</v>
      </c>
      <c r="D27" s="108">
        <f t="shared" si="7"/>
        <v>20800</v>
      </c>
      <c r="E27" s="157"/>
      <c r="F27" s="157"/>
      <c r="G27" s="440">
        <f t="shared" si="5"/>
        <v>82800</v>
      </c>
      <c r="H27" s="158">
        <f>SUM(H28:H29)</f>
        <v>82800</v>
      </c>
      <c r="I27" s="158">
        <f t="shared" si="6"/>
        <v>0</v>
      </c>
      <c r="J27" s="149"/>
      <c r="K27" s="438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24"/>
      <c r="X27" s="24"/>
      <c r="Y27" s="24"/>
      <c r="Z27" s="24"/>
    </row>
    <row r="28" ht="21.75" customHeight="1">
      <c r="A28" s="91"/>
      <c r="B28" s="159" t="s">
        <v>284</v>
      </c>
      <c r="C28" s="160">
        <v>32000.0</v>
      </c>
      <c r="D28" s="150">
        <v>10800.0</v>
      </c>
      <c r="E28" s="117"/>
      <c r="F28" s="117"/>
      <c r="G28" s="441">
        <f t="shared" si="5"/>
        <v>42800</v>
      </c>
      <c r="H28" s="120">
        <f>10800+32000</f>
        <v>42800</v>
      </c>
      <c r="I28" s="442">
        <f t="shared" si="6"/>
        <v>0</v>
      </c>
      <c r="J28" s="120" t="s">
        <v>89</v>
      </c>
      <c r="K28" s="96" t="s">
        <v>51</v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24"/>
      <c r="X28" s="24"/>
      <c r="Y28" s="24"/>
      <c r="Z28" s="24"/>
    </row>
    <row r="29" ht="19.5" customHeight="1">
      <c r="A29" s="91"/>
      <c r="B29" s="159" t="s">
        <v>285</v>
      </c>
      <c r="C29" s="160">
        <v>30000.0</v>
      </c>
      <c r="D29" s="150">
        <v>10000.0</v>
      </c>
      <c r="E29" s="117"/>
      <c r="F29" s="117"/>
      <c r="G29" s="441">
        <f t="shared" si="5"/>
        <v>40000</v>
      </c>
      <c r="H29" s="120">
        <f>40000</f>
        <v>40000</v>
      </c>
      <c r="I29" s="442">
        <f t="shared" si="6"/>
        <v>0</v>
      </c>
      <c r="J29" s="151">
        <v>24108.0</v>
      </c>
      <c r="K29" s="96" t="s">
        <v>51</v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24"/>
      <c r="X29" s="24"/>
      <c r="Y29" s="24"/>
      <c r="Z29" s="24"/>
    </row>
    <row r="30" ht="19.5" customHeight="1">
      <c r="A30" s="161" t="s">
        <v>91</v>
      </c>
      <c r="B30" s="155" t="s">
        <v>92</v>
      </c>
      <c r="C30" s="162"/>
      <c r="D30" s="108">
        <v>42000.0</v>
      </c>
      <c r="E30" s="147"/>
      <c r="F30" s="147"/>
      <c r="G30" s="437">
        <f t="shared" si="5"/>
        <v>42000</v>
      </c>
      <c r="H30" s="437">
        <f>42000</f>
        <v>42000</v>
      </c>
      <c r="I30" s="148">
        <f t="shared" si="6"/>
        <v>0</v>
      </c>
      <c r="J30" s="443">
        <v>24167.0</v>
      </c>
      <c r="K30" s="444" t="s">
        <v>70</v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24"/>
      <c r="X30" s="24"/>
      <c r="Y30" s="24"/>
      <c r="Z30" s="24"/>
    </row>
    <row r="31" ht="19.5" customHeight="1">
      <c r="A31" s="154" t="s">
        <v>93</v>
      </c>
      <c r="B31" s="165" t="s">
        <v>94</v>
      </c>
      <c r="C31" s="108">
        <f t="shared" ref="C31:D31" si="8">SUM(C32:C44)</f>
        <v>10000</v>
      </c>
      <c r="D31" s="108">
        <f t="shared" si="8"/>
        <v>130000</v>
      </c>
      <c r="E31" s="166"/>
      <c r="F31" s="166"/>
      <c r="G31" s="445">
        <f t="shared" si="5"/>
        <v>140000</v>
      </c>
      <c r="H31" s="108">
        <f>SUM(H32:H44)</f>
        <v>130723</v>
      </c>
      <c r="I31" s="156">
        <f t="shared" si="6"/>
        <v>9277</v>
      </c>
      <c r="J31" s="166"/>
      <c r="K31" s="446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24"/>
      <c r="X31" s="24"/>
      <c r="Y31" s="24"/>
      <c r="Z31" s="24"/>
    </row>
    <row r="32" ht="19.5" customHeight="1">
      <c r="A32" s="91"/>
      <c r="B32" s="125" t="s">
        <v>95</v>
      </c>
      <c r="C32" s="167"/>
      <c r="D32" s="168"/>
      <c r="E32" s="117"/>
      <c r="F32" s="117"/>
      <c r="G32" s="263"/>
      <c r="H32" s="117"/>
      <c r="I32" s="178"/>
      <c r="J32" s="117"/>
      <c r="K32" s="178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24"/>
      <c r="X32" s="24"/>
      <c r="Y32" s="24"/>
      <c r="Z32" s="24"/>
    </row>
    <row r="33" ht="22.5" customHeight="1">
      <c r="A33" s="91"/>
      <c r="B33" s="125" t="s">
        <v>96</v>
      </c>
      <c r="C33" s="167"/>
      <c r="D33" s="119">
        <v>3000.0</v>
      </c>
      <c r="E33" s="117"/>
      <c r="F33" s="117"/>
      <c r="G33" s="265">
        <f t="shared" ref="G33:G44" si="9">C33+D33+E33+F33</f>
        <v>3000</v>
      </c>
      <c r="H33" s="93">
        <v>3000.0</v>
      </c>
      <c r="I33" s="160">
        <f t="shared" ref="I33:I44" si="10">G33-H33</f>
        <v>0</v>
      </c>
      <c r="J33" s="117" t="s">
        <v>97</v>
      </c>
      <c r="K33" s="172" t="s">
        <v>62</v>
      </c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24"/>
      <c r="X33" s="24"/>
      <c r="Y33" s="24"/>
      <c r="Z33" s="24"/>
    </row>
    <row r="34" ht="22.5" customHeight="1">
      <c r="A34" s="91"/>
      <c r="B34" s="125" t="s">
        <v>98</v>
      </c>
      <c r="C34" s="167"/>
      <c r="D34" s="119">
        <v>3000.0</v>
      </c>
      <c r="E34" s="117"/>
      <c r="F34" s="117"/>
      <c r="G34" s="265">
        <f t="shared" si="9"/>
        <v>3000</v>
      </c>
      <c r="H34" s="93">
        <v>3000.0</v>
      </c>
      <c r="I34" s="160">
        <f t="shared" si="10"/>
        <v>0</v>
      </c>
      <c r="J34" s="179" t="s">
        <v>99</v>
      </c>
      <c r="K34" s="172" t="s">
        <v>67</v>
      </c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24"/>
      <c r="X34" s="24"/>
      <c r="Y34" s="24"/>
      <c r="Z34" s="24"/>
    </row>
    <row r="35" ht="22.5" customHeight="1">
      <c r="A35" s="91"/>
      <c r="B35" s="125" t="s">
        <v>100</v>
      </c>
      <c r="C35" s="167"/>
      <c r="D35" s="119">
        <v>3000.0</v>
      </c>
      <c r="E35" s="117"/>
      <c r="F35" s="117"/>
      <c r="G35" s="265">
        <f t="shared" si="9"/>
        <v>3000</v>
      </c>
      <c r="H35" s="93">
        <v>3000.0</v>
      </c>
      <c r="I35" s="160">
        <f t="shared" si="10"/>
        <v>0</v>
      </c>
      <c r="J35" s="171" t="s">
        <v>89</v>
      </c>
      <c r="K35" s="172" t="s">
        <v>64</v>
      </c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24"/>
      <c r="X35" s="24"/>
      <c r="Y35" s="24"/>
      <c r="Z35" s="24"/>
    </row>
    <row r="36" ht="22.5" customHeight="1">
      <c r="A36" s="91"/>
      <c r="B36" s="125" t="s">
        <v>101</v>
      </c>
      <c r="C36" s="167"/>
      <c r="D36" s="119">
        <v>3000.0</v>
      </c>
      <c r="E36" s="117"/>
      <c r="F36" s="117"/>
      <c r="G36" s="265">
        <f t="shared" si="9"/>
        <v>3000</v>
      </c>
      <c r="H36" s="93">
        <v>3000.0</v>
      </c>
      <c r="I36" s="160">
        <f t="shared" si="10"/>
        <v>0</v>
      </c>
      <c r="J36" s="179" t="s">
        <v>99</v>
      </c>
      <c r="K36" s="172" t="s">
        <v>76</v>
      </c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24"/>
      <c r="X36" s="24"/>
      <c r="Y36" s="24"/>
      <c r="Z36" s="24"/>
    </row>
    <row r="37" ht="22.5" customHeight="1">
      <c r="A37" s="91"/>
      <c r="B37" s="125" t="s">
        <v>102</v>
      </c>
      <c r="C37" s="167"/>
      <c r="D37" s="119">
        <v>3000.0</v>
      </c>
      <c r="E37" s="117"/>
      <c r="F37" s="117"/>
      <c r="G37" s="265">
        <f t="shared" si="9"/>
        <v>3000</v>
      </c>
      <c r="H37" s="93">
        <f>3000</f>
        <v>3000</v>
      </c>
      <c r="I37" s="160">
        <f t="shared" si="10"/>
        <v>0</v>
      </c>
      <c r="J37" s="447">
        <v>24077.0</v>
      </c>
      <c r="K37" s="172" t="s">
        <v>72</v>
      </c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24"/>
      <c r="X37" s="24"/>
      <c r="Y37" s="24"/>
      <c r="Z37" s="24"/>
    </row>
    <row r="38" ht="22.5" customHeight="1">
      <c r="A38" s="91"/>
      <c r="B38" s="125" t="s">
        <v>103</v>
      </c>
      <c r="C38" s="167"/>
      <c r="D38" s="119">
        <v>3000.0</v>
      </c>
      <c r="E38" s="117"/>
      <c r="F38" s="117"/>
      <c r="G38" s="265">
        <f t="shared" si="9"/>
        <v>3000</v>
      </c>
      <c r="H38" s="93">
        <v>3000.0</v>
      </c>
      <c r="I38" s="160">
        <f t="shared" si="10"/>
        <v>0</v>
      </c>
      <c r="J38" s="171" t="s">
        <v>89</v>
      </c>
      <c r="K38" s="172" t="s">
        <v>104</v>
      </c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24"/>
      <c r="X38" s="24"/>
      <c r="Y38" s="24"/>
      <c r="Z38" s="24"/>
    </row>
    <row r="39" ht="22.5" customHeight="1">
      <c r="A39" s="91"/>
      <c r="B39" s="125" t="s">
        <v>286</v>
      </c>
      <c r="C39" s="167"/>
      <c r="D39" s="119">
        <v>3000.0</v>
      </c>
      <c r="E39" s="117"/>
      <c r="F39" s="117"/>
      <c r="G39" s="265">
        <f t="shared" si="9"/>
        <v>3000</v>
      </c>
      <c r="H39" s="93">
        <v>3000.0</v>
      </c>
      <c r="I39" s="160">
        <f t="shared" si="10"/>
        <v>0</v>
      </c>
      <c r="J39" s="179" t="s">
        <v>99</v>
      </c>
      <c r="K39" s="172" t="s">
        <v>109</v>
      </c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24"/>
      <c r="X39" s="24"/>
      <c r="Y39" s="24"/>
      <c r="Z39" s="24"/>
    </row>
    <row r="40" ht="22.5" customHeight="1">
      <c r="A40" s="91"/>
      <c r="B40" s="123" t="s">
        <v>106</v>
      </c>
      <c r="C40" s="93"/>
      <c r="D40" s="93">
        <v>15000.0</v>
      </c>
      <c r="E40" s="117"/>
      <c r="F40" s="117"/>
      <c r="G40" s="265">
        <f t="shared" si="9"/>
        <v>15000</v>
      </c>
      <c r="H40" s="93">
        <f>15000</f>
        <v>15000</v>
      </c>
      <c r="I40" s="160">
        <f t="shared" si="10"/>
        <v>0</v>
      </c>
      <c r="J40" s="447">
        <v>24351.0</v>
      </c>
      <c r="K40" s="172" t="s">
        <v>74</v>
      </c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24"/>
      <c r="X40" s="24"/>
      <c r="Y40" s="24"/>
      <c r="Z40" s="24"/>
    </row>
    <row r="41" ht="42.75" customHeight="1">
      <c r="A41" s="91"/>
      <c r="B41" s="176" t="s">
        <v>287</v>
      </c>
      <c r="C41" s="93"/>
      <c r="D41" s="93">
        <v>25000.0</v>
      </c>
      <c r="E41" s="117"/>
      <c r="F41" s="117"/>
      <c r="G41" s="265">
        <f t="shared" si="9"/>
        <v>25000</v>
      </c>
      <c r="H41" s="93">
        <f>9500+6500</f>
        <v>16000</v>
      </c>
      <c r="I41" s="160">
        <f t="shared" si="10"/>
        <v>9000</v>
      </c>
      <c r="J41" s="117" t="s">
        <v>108</v>
      </c>
      <c r="K41" s="172" t="s">
        <v>109</v>
      </c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24"/>
      <c r="X41" s="24"/>
      <c r="Y41" s="24"/>
      <c r="Z41" s="24"/>
    </row>
    <row r="42" ht="23.25" customHeight="1">
      <c r="A42" s="91"/>
      <c r="B42" s="176" t="s">
        <v>110</v>
      </c>
      <c r="C42" s="93"/>
      <c r="D42" s="93">
        <v>4000.0</v>
      </c>
      <c r="E42" s="178"/>
      <c r="F42" s="117"/>
      <c r="G42" s="265">
        <f t="shared" si="9"/>
        <v>4000</v>
      </c>
      <c r="H42" s="93">
        <f>4000</f>
        <v>4000</v>
      </c>
      <c r="I42" s="160">
        <f t="shared" si="10"/>
        <v>0</v>
      </c>
      <c r="J42" s="448" t="s">
        <v>111</v>
      </c>
      <c r="K42" s="180" t="s">
        <v>112</v>
      </c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24"/>
      <c r="X42" s="24"/>
      <c r="Y42" s="24"/>
      <c r="Z42" s="24"/>
    </row>
    <row r="43" ht="22.5" customHeight="1">
      <c r="A43" s="91"/>
      <c r="B43" s="177" t="s">
        <v>113</v>
      </c>
      <c r="C43" s="93">
        <v>5000.0</v>
      </c>
      <c r="D43" s="93">
        <v>45000.0</v>
      </c>
      <c r="E43" s="178"/>
      <c r="F43" s="117"/>
      <c r="G43" s="265">
        <f t="shared" si="9"/>
        <v>50000</v>
      </c>
      <c r="H43" s="93">
        <f>20000+20000+9738</f>
        <v>49738</v>
      </c>
      <c r="I43" s="160">
        <f t="shared" si="10"/>
        <v>262</v>
      </c>
      <c r="J43" s="117" t="s">
        <v>48</v>
      </c>
      <c r="K43" s="180" t="s">
        <v>78</v>
      </c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24"/>
      <c r="X43" s="24"/>
      <c r="Y43" s="24"/>
      <c r="Z43" s="24"/>
    </row>
    <row r="44" ht="22.5" customHeight="1">
      <c r="A44" s="103"/>
      <c r="B44" s="181" t="s">
        <v>114</v>
      </c>
      <c r="C44" s="127">
        <v>5000.0</v>
      </c>
      <c r="D44" s="127">
        <v>20000.0</v>
      </c>
      <c r="E44" s="182"/>
      <c r="F44" s="129"/>
      <c r="G44" s="449">
        <f t="shared" si="9"/>
        <v>25000</v>
      </c>
      <c r="H44" s="127">
        <f>24985</f>
        <v>24985</v>
      </c>
      <c r="I44" s="450">
        <f t="shared" si="10"/>
        <v>15</v>
      </c>
      <c r="J44" s="451" t="s">
        <v>288</v>
      </c>
      <c r="K44" s="183" t="s">
        <v>57</v>
      </c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24"/>
      <c r="X44" s="24"/>
      <c r="Y44" s="24"/>
      <c r="Z44" s="24"/>
    </row>
    <row r="45" ht="23.25" customHeight="1">
      <c r="A45" s="71" t="s">
        <v>1</v>
      </c>
      <c r="B45" s="71" t="s">
        <v>37</v>
      </c>
      <c r="C45" s="72" t="s">
        <v>38</v>
      </c>
      <c r="D45" s="6"/>
      <c r="E45" s="6"/>
      <c r="F45" s="7"/>
      <c r="G45" s="73" t="s">
        <v>280</v>
      </c>
      <c r="H45" s="433" t="s">
        <v>281</v>
      </c>
      <c r="I45" s="433" t="s">
        <v>282</v>
      </c>
      <c r="J45" s="74" t="s">
        <v>40</v>
      </c>
      <c r="K45" s="452" t="s">
        <v>41</v>
      </c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24"/>
      <c r="X45" s="24"/>
      <c r="Y45" s="24"/>
      <c r="Z45" s="24"/>
    </row>
    <row r="46" ht="41.25" customHeight="1">
      <c r="A46" s="9"/>
      <c r="B46" s="9"/>
      <c r="C46" s="76" t="s">
        <v>42</v>
      </c>
      <c r="D46" s="77" t="s">
        <v>43</v>
      </c>
      <c r="E46" s="77" t="s">
        <v>4</v>
      </c>
      <c r="F46" s="184" t="s">
        <v>5</v>
      </c>
      <c r="G46" s="9"/>
      <c r="H46" s="9"/>
      <c r="I46" s="9"/>
      <c r="J46" s="9"/>
      <c r="K46" s="417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24"/>
      <c r="X46" s="24"/>
      <c r="Y46" s="24"/>
      <c r="Z46" s="24"/>
    </row>
    <row r="47" ht="21.0" customHeight="1">
      <c r="A47" s="154" t="s">
        <v>116</v>
      </c>
      <c r="B47" s="83" t="s">
        <v>117</v>
      </c>
      <c r="C47" s="108">
        <f>SUM(C48:C49)</f>
        <v>3000</v>
      </c>
      <c r="D47" s="108">
        <f>D48+D49</f>
        <v>5000</v>
      </c>
      <c r="E47" s="146"/>
      <c r="F47" s="146"/>
      <c r="G47" s="108">
        <f t="shared" ref="G47:G54" si="11">C47+D47+E47+F47</f>
        <v>8000</v>
      </c>
      <c r="H47" s="108">
        <v>1710.0</v>
      </c>
      <c r="I47" s="108">
        <f>G47-H47</f>
        <v>6290</v>
      </c>
      <c r="J47" s="146"/>
      <c r="K47" s="453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24"/>
      <c r="X47" s="24"/>
      <c r="Y47" s="24"/>
      <c r="Z47" s="24"/>
    </row>
    <row r="48" ht="21.0" customHeight="1">
      <c r="A48" s="91"/>
      <c r="B48" s="185" t="s">
        <v>118</v>
      </c>
      <c r="C48" s="93">
        <v>2000.0</v>
      </c>
      <c r="D48" s="93">
        <v>5000.0</v>
      </c>
      <c r="E48" s="93"/>
      <c r="F48" s="93"/>
      <c r="G48" s="93">
        <f t="shared" si="11"/>
        <v>7000</v>
      </c>
      <c r="H48" s="93"/>
      <c r="I48" s="93">
        <f>I47</f>
        <v>6290</v>
      </c>
      <c r="J48" s="120" t="s">
        <v>61</v>
      </c>
      <c r="K48" s="186" t="s">
        <v>119</v>
      </c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24"/>
      <c r="X48" s="24"/>
      <c r="Y48" s="24"/>
      <c r="Z48" s="24"/>
    </row>
    <row r="49" ht="21.0" customHeight="1">
      <c r="A49" s="103"/>
      <c r="B49" s="187" t="s">
        <v>120</v>
      </c>
      <c r="C49" s="127">
        <v>1000.0</v>
      </c>
      <c r="D49" s="127"/>
      <c r="E49" s="127"/>
      <c r="F49" s="127"/>
      <c r="G49" s="93">
        <f t="shared" si="11"/>
        <v>1000</v>
      </c>
      <c r="H49" s="93"/>
      <c r="I49" s="93"/>
      <c r="J49" s="120" t="s">
        <v>61</v>
      </c>
      <c r="K49" s="186" t="s">
        <v>119</v>
      </c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24"/>
      <c r="X49" s="24"/>
      <c r="Y49" s="24"/>
      <c r="Z49" s="24"/>
    </row>
    <row r="50" ht="21.0" customHeight="1">
      <c r="A50" s="154" t="s">
        <v>121</v>
      </c>
      <c r="B50" s="155" t="s">
        <v>122</v>
      </c>
      <c r="C50" s="156">
        <f>SUM(C51:C53)</f>
        <v>13000</v>
      </c>
      <c r="D50" s="108"/>
      <c r="E50" s="188"/>
      <c r="F50" s="188"/>
      <c r="G50" s="445">
        <f t="shared" si="11"/>
        <v>13000</v>
      </c>
      <c r="H50" s="108">
        <f>SUM(H51:H53)</f>
        <v>0</v>
      </c>
      <c r="I50" s="108">
        <f>G50-H50</f>
        <v>13000</v>
      </c>
      <c r="J50" s="188"/>
      <c r="K50" s="454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24"/>
      <c r="X50" s="24"/>
      <c r="Y50" s="24"/>
      <c r="Z50" s="24"/>
    </row>
    <row r="51" ht="21.0" customHeight="1">
      <c r="A51" s="91"/>
      <c r="B51" s="190" t="s">
        <v>123</v>
      </c>
      <c r="C51" s="160">
        <v>10000.0</v>
      </c>
      <c r="D51" s="93"/>
      <c r="E51" s="93"/>
      <c r="F51" s="93"/>
      <c r="G51" s="265">
        <f t="shared" si="11"/>
        <v>10000</v>
      </c>
      <c r="H51" s="93"/>
      <c r="I51" s="93"/>
      <c r="J51" s="191" t="s">
        <v>48</v>
      </c>
      <c r="K51" s="455" t="s">
        <v>289</v>
      </c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24"/>
      <c r="X51" s="24"/>
      <c r="Y51" s="24"/>
      <c r="Z51" s="24"/>
    </row>
    <row r="52" ht="18.0" customHeight="1">
      <c r="A52" s="91"/>
      <c r="B52" s="193" t="s">
        <v>125</v>
      </c>
      <c r="C52" s="160">
        <v>2000.0</v>
      </c>
      <c r="D52" s="93"/>
      <c r="E52" s="93"/>
      <c r="F52" s="93"/>
      <c r="G52" s="265">
        <f t="shared" si="11"/>
        <v>2000</v>
      </c>
      <c r="H52" s="93"/>
      <c r="I52" s="93"/>
      <c r="J52" s="456">
        <v>24289.0</v>
      </c>
      <c r="K52" s="455" t="s">
        <v>289</v>
      </c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24"/>
      <c r="X52" s="24"/>
      <c r="Y52" s="24"/>
      <c r="Z52" s="24"/>
    </row>
    <row r="53" ht="18.0" customHeight="1">
      <c r="A53" s="91"/>
      <c r="B53" s="159" t="s">
        <v>126</v>
      </c>
      <c r="C53" s="160">
        <v>1000.0</v>
      </c>
      <c r="D53" s="93"/>
      <c r="E53" s="93"/>
      <c r="F53" s="93"/>
      <c r="G53" s="265">
        <f t="shared" si="11"/>
        <v>1000</v>
      </c>
      <c r="H53" s="127"/>
      <c r="I53" s="127"/>
      <c r="J53" s="457" t="s">
        <v>127</v>
      </c>
      <c r="K53" s="455" t="s">
        <v>289</v>
      </c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24"/>
      <c r="X53" s="24"/>
      <c r="Y53" s="24"/>
      <c r="Z53" s="24"/>
    </row>
    <row r="54" ht="21.0" customHeight="1">
      <c r="A54" s="161" t="s">
        <v>128</v>
      </c>
      <c r="B54" s="195" t="s">
        <v>129</v>
      </c>
      <c r="C54" s="196"/>
      <c r="D54" s="197">
        <v>20000.0</v>
      </c>
      <c r="E54" s="196"/>
      <c r="F54" s="196"/>
      <c r="G54" s="80">
        <f t="shared" si="11"/>
        <v>20000</v>
      </c>
      <c r="H54" s="80">
        <f>20000</f>
        <v>20000</v>
      </c>
      <c r="I54" s="80">
        <f>G54-H54</f>
        <v>0</v>
      </c>
      <c r="J54" s="198" t="s">
        <v>48</v>
      </c>
      <c r="K54" s="458" t="s">
        <v>80</v>
      </c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24"/>
      <c r="X54" s="24"/>
      <c r="Y54" s="24"/>
      <c r="Z54" s="24"/>
    </row>
    <row r="55" ht="18.0" customHeight="1">
      <c r="A55" s="134"/>
      <c r="B55" s="200"/>
      <c r="C55" s="90"/>
      <c r="D55" s="3"/>
      <c r="E55" s="3"/>
      <c r="F55" s="3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24"/>
      <c r="X55" s="24"/>
      <c r="Y55" s="24"/>
      <c r="Z55" s="24"/>
    </row>
    <row r="56" ht="18.0" customHeight="1">
      <c r="A56" s="134"/>
      <c r="B56" s="200"/>
      <c r="C56" s="90"/>
      <c r="D56" s="3"/>
      <c r="E56" s="3"/>
      <c r="F56" s="3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24"/>
      <c r="X56" s="24"/>
      <c r="Y56" s="24"/>
      <c r="Z56" s="24"/>
    </row>
    <row r="57" ht="18.0" customHeight="1">
      <c r="A57" s="134"/>
      <c r="B57" s="200"/>
      <c r="C57" s="90"/>
      <c r="D57" s="3"/>
      <c r="E57" s="3"/>
      <c r="F57" s="3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24"/>
      <c r="X57" s="24"/>
      <c r="Y57" s="24"/>
      <c r="Z57" s="24"/>
    </row>
    <row r="58" ht="18.0" customHeight="1">
      <c r="A58" s="134"/>
      <c r="B58" s="200"/>
      <c r="C58" s="90"/>
      <c r="D58" s="3"/>
      <c r="E58" s="3"/>
      <c r="F58" s="3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24"/>
      <c r="X58" s="24"/>
      <c r="Y58" s="24"/>
      <c r="Z58" s="24"/>
    </row>
    <row r="59" ht="18.0" customHeight="1">
      <c r="A59" s="134"/>
      <c r="B59" s="200"/>
      <c r="C59" s="90"/>
      <c r="D59" s="3"/>
      <c r="E59" s="3"/>
      <c r="F59" s="3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24"/>
      <c r="X59" s="24"/>
      <c r="Y59" s="24"/>
      <c r="Z59" s="24"/>
    </row>
    <row r="60" ht="18.0" customHeight="1">
      <c r="A60" s="134"/>
      <c r="B60" s="200"/>
      <c r="C60" s="90"/>
      <c r="D60" s="3"/>
      <c r="E60" s="3"/>
      <c r="F60" s="3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24"/>
      <c r="X60" s="24"/>
      <c r="Y60" s="24"/>
      <c r="Z60" s="24"/>
    </row>
    <row r="61" ht="18.0" customHeight="1">
      <c r="A61" s="134"/>
      <c r="B61" s="200"/>
      <c r="C61" s="90"/>
      <c r="D61" s="3"/>
      <c r="E61" s="3"/>
      <c r="F61" s="3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24"/>
      <c r="X61" s="24"/>
      <c r="Y61" s="24"/>
      <c r="Z61" s="24"/>
    </row>
    <row r="62" ht="21.75" customHeight="1">
      <c r="A62" s="134"/>
      <c r="B62" s="200"/>
      <c r="C62" s="90"/>
      <c r="D62" s="3"/>
      <c r="E62" s="3"/>
      <c r="F62" s="3"/>
      <c r="G62" s="90"/>
      <c r="H62" s="90"/>
      <c r="I62" s="90"/>
      <c r="J62" s="90"/>
      <c r="K62" s="90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24"/>
      <c r="X62" s="24"/>
      <c r="Y62" s="24"/>
      <c r="Z62" s="24"/>
    </row>
    <row r="63" ht="21.75" customHeight="1">
      <c r="A63" s="134"/>
      <c r="B63" s="200"/>
      <c r="C63" s="90"/>
      <c r="D63" s="3"/>
      <c r="E63" s="3"/>
      <c r="F63" s="3"/>
      <c r="G63" s="90"/>
      <c r="H63" s="90"/>
      <c r="I63" s="90"/>
      <c r="J63" s="90"/>
      <c r="K63" s="90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24"/>
      <c r="X63" s="24"/>
      <c r="Y63" s="24"/>
      <c r="Z63" s="24"/>
    </row>
    <row r="64" ht="21.75" customHeight="1">
      <c r="A64" s="134"/>
      <c r="B64" s="200"/>
      <c r="C64" s="90"/>
      <c r="D64" s="3"/>
      <c r="E64" s="3"/>
      <c r="F64" s="3"/>
      <c r="G64" s="90"/>
      <c r="H64" s="90"/>
      <c r="I64" s="90"/>
      <c r="J64" s="90"/>
      <c r="K64" s="90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24"/>
      <c r="X64" s="24"/>
      <c r="Y64" s="24"/>
      <c r="Z64" s="24"/>
    </row>
    <row r="65" ht="21.75" customHeight="1">
      <c r="A65" s="134"/>
      <c r="B65" s="200"/>
      <c r="C65" s="90"/>
      <c r="D65" s="3"/>
      <c r="E65" s="3"/>
      <c r="F65" s="3"/>
      <c r="G65" s="90"/>
      <c r="H65" s="90"/>
      <c r="I65" s="90"/>
      <c r="J65" s="90"/>
      <c r="K65" s="90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24"/>
      <c r="X65" s="24"/>
      <c r="Y65" s="24"/>
      <c r="Z65" s="24"/>
    </row>
    <row r="66" ht="21.75" customHeight="1">
      <c r="A66" s="134"/>
      <c r="B66" s="200"/>
      <c r="C66" s="90"/>
      <c r="D66" s="3"/>
      <c r="E66" s="3"/>
      <c r="F66" s="3"/>
      <c r="G66" s="90"/>
      <c r="H66" s="90"/>
      <c r="I66" s="90"/>
      <c r="J66" s="90"/>
      <c r="K66" s="90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24"/>
      <c r="X66" s="24"/>
      <c r="Y66" s="24"/>
      <c r="Z66" s="24"/>
    </row>
    <row r="67" ht="21.75" customHeight="1">
      <c r="A67" s="71" t="s">
        <v>1</v>
      </c>
      <c r="B67" s="71" t="s">
        <v>37</v>
      </c>
      <c r="C67" s="72" t="s">
        <v>38</v>
      </c>
      <c r="D67" s="6"/>
      <c r="E67" s="6"/>
      <c r="F67" s="7"/>
      <c r="G67" s="73" t="s">
        <v>280</v>
      </c>
      <c r="H67" s="433" t="s">
        <v>281</v>
      </c>
      <c r="I67" s="433" t="s">
        <v>282</v>
      </c>
      <c r="J67" s="74" t="s">
        <v>40</v>
      </c>
      <c r="K67" s="75" t="s">
        <v>41</v>
      </c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24"/>
      <c r="X67" s="24"/>
      <c r="Y67" s="24"/>
      <c r="Z67" s="24"/>
    </row>
    <row r="68" ht="42.75" customHeight="1">
      <c r="A68" s="9"/>
      <c r="B68" s="9"/>
      <c r="C68" s="76" t="s">
        <v>42</v>
      </c>
      <c r="D68" s="77" t="s">
        <v>43</v>
      </c>
      <c r="E68" s="77" t="s">
        <v>4</v>
      </c>
      <c r="F68" s="78" t="s">
        <v>5</v>
      </c>
      <c r="G68" s="9"/>
      <c r="H68" s="9"/>
      <c r="I68" s="9"/>
      <c r="J68" s="9"/>
      <c r="K68" s="9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24"/>
      <c r="X68" s="24"/>
      <c r="Y68" s="24"/>
      <c r="Z68" s="24"/>
    </row>
    <row r="69" ht="21.75" customHeight="1">
      <c r="A69" s="79" t="s">
        <v>130</v>
      </c>
      <c r="B69" s="7"/>
      <c r="C69" s="201">
        <f>C70+C76+C78+C79</f>
        <v>50000</v>
      </c>
      <c r="D69" s="202"/>
      <c r="E69" s="202"/>
      <c r="F69" s="203">
        <f>SUM(F70:F79)</f>
        <v>5000</v>
      </c>
      <c r="G69" s="204">
        <f t="shared" ref="G69:G79" si="12">C69+D69+E69+F69</f>
        <v>55000</v>
      </c>
      <c r="H69" s="204">
        <f>H70+H76+H77+H78+H79</f>
        <v>20609</v>
      </c>
      <c r="I69" s="204">
        <f t="shared" ref="I69:I75" si="13">G69-H69</f>
        <v>34391</v>
      </c>
      <c r="J69" s="205"/>
      <c r="K69" s="8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24"/>
      <c r="X69" s="24"/>
      <c r="Y69" s="24"/>
      <c r="Z69" s="24"/>
    </row>
    <row r="70" ht="21.75" customHeight="1">
      <c r="A70" s="206" t="s">
        <v>131</v>
      </c>
      <c r="B70" s="207" t="s">
        <v>132</v>
      </c>
      <c r="C70" s="459">
        <f>SUM(C71:C75)</f>
        <v>32000</v>
      </c>
      <c r="D70" s="87"/>
      <c r="E70" s="87"/>
      <c r="F70" s="87"/>
      <c r="G70" s="460">
        <f t="shared" si="12"/>
        <v>32000</v>
      </c>
      <c r="H70" s="460">
        <f>SUM(H71:H75)</f>
        <v>20609</v>
      </c>
      <c r="I70" s="460">
        <f t="shared" si="13"/>
        <v>11391</v>
      </c>
      <c r="J70" s="211"/>
      <c r="K70" s="211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24"/>
      <c r="X70" s="24"/>
      <c r="Y70" s="24"/>
      <c r="Z70" s="24"/>
    </row>
    <row r="71" ht="21.75" customHeight="1">
      <c r="A71" s="206"/>
      <c r="B71" s="159" t="s">
        <v>133</v>
      </c>
      <c r="C71" s="212">
        <v>4500.0</v>
      </c>
      <c r="D71" s="209"/>
      <c r="E71" s="209"/>
      <c r="F71" s="209"/>
      <c r="G71" s="119">
        <f t="shared" si="12"/>
        <v>4500</v>
      </c>
      <c r="H71" s="119">
        <f>2865</f>
        <v>2865</v>
      </c>
      <c r="I71" s="119">
        <f t="shared" si="13"/>
        <v>1635</v>
      </c>
      <c r="J71" s="213" t="s">
        <v>48</v>
      </c>
      <c r="K71" s="214" t="s">
        <v>135</v>
      </c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24"/>
      <c r="X71" s="24"/>
      <c r="Y71" s="24"/>
      <c r="Z71" s="24"/>
    </row>
    <row r="72" ht="21.75" customHeight="1">
      <c r="A72" s="206"/>
      <c r="B72" s="159" t="s">
        <v>136</v>
      </c>
      <c r="C72" s="212">
        <v>4500.0</v>
      </c>
      <c r="D72" s="209"/>
      <c r="E72" s="209"/>
      <c r="F72" s="209"/>
      <c r="G72" s="119">
        <f t="shared" si="12"/>
        <v>4500</v>
      </c>
      <c r="H72" s="119">
        <f>4447</f>
        <v>4447</v>
      </c>
      <c r="I72" s="119">
        <f t="shared" si="13"/>
        <v>53</v>
      </c>
      <c r="J72" s="213" t="s">
        <v>48</v>
      </c>
      <c r="K72" s="214" t="s">
        <v>104</v>
      </c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24"/>
      <c r="X72" s="24"/>
      <c r="Y72" s="24"/>
      <c r="Z72" s="24"/>
    </row>
    <row r="73" ht="21.75" customHeight="1">
      <c r="A73" s="206"/>
      <c r="B73" s="159" t="s">
        <v>137</v>
      </c>
      <c r="C73" s="212">
        <v>8000.0</v>
      </c>
      <c r="D73" s="209"/>
      <c r="E73" s="209"/>
      <c r="F73" s="209"/>
      <c r="G73" s="119">
        <f t="shared" si="12"/>
        <v>8000</v>
      </c>
      <c r="H73" s="119">
        <f>2549+4000</f>
        <v>6549</v>
      </c>
      <c r="I73" s="119">
        <f t="shared" si="13"/>
        <v>1451</v>
      </c>
      <c r="J73" s="213" t="s">
        <v>48</v>
      </c>
      <c r="K73" s="214" t="s">
        <v>109</v>
      </c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24"/>
      <c r="X73" s="24"/>
      <c r="Y73" s="24"/>
      <c r="Z73" s="24"/>
    </row>
    <row r="74" ht="21.75" customHeight="1">
      <c r="A74" s="206"/>
      <c r="B74" s="159" t="s">
        <v>138</v>
      </c>
      <c r="C74" s="212">
        <v>8000.0</v>
      </c>
      <c r="D74" s="209"/>
      <c r="E74" s="209"/>
      <c r="F74" s="209"/>
      <c r="G74" s="119">
        <f t="shared" si="12"/>
        <v>8000</v>
      </c>
      <c r="H74" s="119">
        <f>1254+520+524+3840</f>
        <v>6138</v>
      </c>
      <c r="I74" s="119">
        <f t="shared" si="13"/>
        <v>1862</v>
      </c>
      <c r="J74" s="213" t="s">
        <v>48</v>
      </c>
      <c r="K74" s="214" t="s">
        <v>74</v>
      </c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24"/>
      <c r="X74" s="24"/>
      <c r="Y74" s="24"/>
      <c r="Z74" s="24"/>
    </row>
    <row r="75" ht="21.75" customHeight="1">
      <c r="A75" s="215"/>
      <c r="B75" s="216" t="s">
        <v>139</v>
      </c>
      <c r="C75" s="217">
        <v>7000.0</v>
      </c>
      <c r="D75" s="218"/>
      <c r="E75" s="218"/>
      <c r="F75" s="218"/>
      <c r="G75" s="119">
        <f t="shared" si="12"/>
        <v>7000</v>
      </c>
      <c r="H75" s="119">
        <f>610</f>
        <v>610</v>
      </c>
      <c r="I75" s="119">
        <f t="shared" si="13"/>
        <v>6390</v>
      </c>
      <c r="J75" s="219" t="s">
        <v>48</v>
      </c>
      <c r="K75" s="220" t="s">
        <v>140</v>
      </c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24"/>
      <c r="X75" s="24"/>
      <c r="Y75" s="24"/>
      <c r="Z75" s="24"/>
    </row>
    <row r="76" ht="42.75" customHeight="1">
      <c r="A76" s="221" t="s">
        <v>141</v>
      </c>
      <c r="B76" s="207" t="s">
        <v>142</v>
      </c>
      <c r="C76" s="222">
        <v>3000.0</v>
      </c>
      <c r="D76" s="218"/>
      <c r="E76" s="218"/>
      <c r="F76" s="218"/>
      <c r="G76" s="461">
        <f t="shared" si="12"/>
        <v>3000</v>
      </c>
      <c r="H76" s="461"/>
      <c r="I76" s="223"/>
      <c r="J76" s="237" t="s">
        <v>143</v>
      </c>
      <c r="K76" s="224" t="s">
        <v>135</v>
      </c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24"/>
      <c r="X76" s="24"/>
      <c r="Y76" s="24"/>
      <c r="Z76" s="24"/>
    </row>
    <row r="77" ht="21.75" customHeight="1">
      <c r="A77" s="225" t="s">
        <v>144</v>
      </c>
      <c r="B77" s="226" t="s">
        <v>145</v>
      </c>
      <c r="C77" s="227"/>
      <c r="D77" s="228"/>
      <c r="E77" s="228"/>
      <c r="F77" s="229">
        <v>5000.0</v>
      </c>
      <c r="G77" s="230">
        <f t="shared" si="12"/>
        <v>5000</v>
      </c>
      <c r="H77" s="462"/>
      <c r="I77" s="223"/>
      <c r="J77" s="237" t="s">
        <v>143</v>
      </c>
      <c r="K77" s="231" t="s">
        <v>74</v>
      </c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24"/>
      <c r="X77" s="24"/>
      <c r="Y77" s="24"/>
      <c r="Z77" s="24"/>
    </row>
    <row r="78" ht="21.75" customHeight="1">
      <c r="A78" s="103" t="s">
        <v>146</v>
      </c>
      <c r="B78" s="232" t="s">
        <v>147</v>
      </c>
      <c r="C78" s="233">
        <v>12000.0</v>
      </c>
      <c r="D78" s="228"/>
      <c r="E78" s="228"/>
      <c r="F78" s="228"/>
      <c r="G78" s="230">
        <f t="shared" si="12"/>
        <v>12000</v>
      </c>
      <c r="H78" s="462"/>
      <c r="I78" s="223"/>
      <c r="J78" s="237" t="s">
        <v>48</v>
      </c>
      <c r="K78" s="231" t="s">
        <v>124</v>
      </c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4"/>
      <c r="X78" s="24"/>
      <c r="Y78" s="24"/>
      <c r="Z78" s="24"/>
    </row>
    <row r="79" ht="18.0" customHeight="1">
      <c r="A79" s="236" t="s">
        <v>148</v>
      </c>
      <c r="B79" s="232" t="s">
        <v>149</v>
      </c>
      <c r="C79" s="233">
        <v>3000.0</v>
      </c>
      <c r="D79" s="228"/>
      <c r="E79" s="228"/>
      <c r="F79" s="228"/>
      <c r="G79" s="230">
        <f t="shared" si="12"/>
        <v>3000</v>
      </c>
      <c r="H79" s="230"/>
      <c r="I79" s="230"/>
      <c r="J79" s="219" t="s">
        <v>48</v>
      </c>
      <c r="K79" s="220" t="s">
        <v>150</v>
      </c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4"/>
      <c r="X79" s="24"/>
      <c r="Y79" s="24"/>
      <c r="Z79" s="24"/>
    </row>
    <row r="80" ht="18.0" customHeight="1">
      <c r="A80" s="238"/>
      <c r="B80" s="200"/>
      <c r="C80" s="239"/>
      <c r="D80" s="175"/>
      <c r="E80" s="175"/>
      <c r="F80" s="17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4"/>
      <c r="X80" s="24"/>
      <c r="Y80" s="24"/>
      <c r="Z80" s="24"/>
    </row>
    <row r="81" ht="18.0" customHeight="1">
      <c r="A81" s="238"/>
      <c r="B81" s="200"/>
      <c r="C81" s="239"/>
      <c r="D81" s="175"/>
      <c r="E81" s="175"/>
      <c r="F81" s="17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4"/>
      <c r="X81" s="24"/>
      <c r="Y81" s="24"/>
      <c r="Z81" s="24"/>
    </row>
    <row r="82" ht="18.0" customHeight="1">
      <c r="A82" s="238"/>
      <c r="B82" s="200"/>
      <c r="C82" s="239"/>
      <c r="D82" s="175"/>
      <c r="E82" s="175"/>
      <c r="F82" s="17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4"/>
      <c r="X82" s="24"/>
      <c r="Y82" s="24"/>
      <c r="Z82" s="24"/>
    </row>
    <row r="83" ht="27.0" customHeight="1">
      <c r="A83" s="238"/>
      <c r="B83" s="200"/>
      <c r="C83" s="239"/>
      <c r="D83" s="175"/>
      <c r="E83" s="175"/>
      <c r="F83" s="175"/>
      <c r="G83" s="235"/>
      <c r="H83" s="235"/>
      <c r="I83" s="235"/>
      <c r="J83" s="235"/>
      <c r="K83" s="23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24"/>
      <c r="X83" s="24"/>
      <c r="Y83" s="24"/>
      <c r="Z83" s="24"/>
    </row>
    <row r="84" ht="27.0" customHeight="1">
      <c r="A84" s="238"/>
      <c r="B84" s="200"/>
      <c r="C84" s="239"/>
      <c r="D84" s="175"/>
      <c r="E84" s="175"/>
      <c r="F84" s="175"/>
      <c r="G84" s="235"/>
      <c r="H84" s="235"/>
      <c r="I84" s="235"/>
      <c r="J84" s="235"/>
      <c r="K84" s="235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24"/>
      <c r="X84" s="24"/>
      <c r="Y84" s="24"/>
      <c r="Z84" s="24"/>
    </row>
    <row r="85" ht="27.0" customHeight="1">
      <c r="A85" s="238"/>
      <c r="B85" s="200"/>
      <c r="C85" s="239"/>
      <c r="D85" s="175"/>
      <c r="E85" s="175"/>
      <c r="F85" s="175"/>
      <c r="G85" s="235"/>
      <c r="H85" s="235"/>
      <c r="I85" s="235"/>
      <c r="J85" s="235"/>
      <c r="K85" s="23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24"/>
      <c r="X85" s="24"/>
      <c r="Y85" s="24"/>
      <c r="Z85" s="24"/>
    </row>
    <row r="86" ht="27.0" customHeight="1">
      <c r="A86" s="238"/>
      <c r="B86" s="200"/>
      <c r="C86" s="239"/>
      <c r="D86" s="175"/>
      <c r="E86" s="175"/>
      <c r="F86" s="175"/>
      <c r="G86" s="235"/>
      <c r="H86" s="235"/>
      <c r="I86" s="235"/>
      <c r="J86" s="235"/>
      <c r="K86" s="235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24"/>
      <c r="X86" s="24"/>
      <c r="Y86" s="24"/>
      <c r="Z86" s="24"/>
    </row>
    <row r="87" ht="27.0" customHeight="1">
      <c r="A87" s="238"/>
      <c r="B87" s="200"/>
      <c r="C87" s="239"/>
      <c r="D87" s="175"/>
      <c r="E87" s="175"/>
      <c r="F87" s="175"/>
      <c r="G87" s="235"/>
      <c r="H87" s="235"/>
      <c r="I87" s="235"/>
      <c r="J87" s="235"/>
      <c r="K87" s="235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24"/>
      <c r="X87" s="24"/>
      <c r="Y87" s="24"/>
      <c r="Z87" s="24"/>
    </row>
    <row r="88" ht="21.75" customHeight="1">
      <c r="A88" s="71" t="s">
        <v>1</v>
      </c>
      <c r="B88" s="71" t="s">
        <v>37</v>
      </c>
      <c r="C88" s="72" t="s">
        <v>38</v>
      </c>
      <c r="D88" s="6"/>
      <c r="E88" s="6"/>
      <c r="F88" s="7"/>
      <c r="G88" s="73" t="s">
        <v>280</v>
      </c>
      <c r="H88" s="433" t="s">
        <v>281</v>
      </c>
      <c r="I88" s="433" t="s">
        <v>282</v>
      </c>
      <c r="J88" s="74" t="s">
        <v>40</v>
      </c>
      <c r="K88" s="75" t="s">
        <v>41</v>
      </c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24"/>
      <c r="X88" s="24"/>
      <c r="Y88" s="24"/>
      <c r="Z88" s="24"/>
    </row>
    <row r="89" ht="42.75" customHeight="1">
      <c r="A89" s="9"/>
      <c r="B89" s="9"/>
      <c r="C89" s="76" t="s">
        <v>42</v>
      </c>
      <c r="D89" s="77" t="s">
        <v>43</v>
      </c>
      <c r="E89" s="77" t="s">
        <v>4</v>
      </c>
      <c r="F89" s="78" t="s">
        <v>5</v>
      </c>
      <c r="G89" s="9"/>
      <c r="H89" s="9"/>
      <c r="I89" s="9"/>
      <c r="J89" s="9"/>
      <c r="K89" s="9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24"/>
      <c r="X89" s="24"/>
      <c r="Y89" s="24"/>
      <c r="Z89" s="24"/>
    </row>
    <row r="90" ht="23.25" customHeight="1">
      <c r="A90" s="79" t="s">
        <v>151</v>
      </c>
      <c r="B90" s="7"/>
      <c r="C90" s="241">
        <f>C91+C92+C93+C94+C95</f>
        <v>170000</v>
      </c>
      <c r="D90" s="202"/>
      <c r="E90" s="242">
        <f>E92</f>
        <v>917400.31</v>
      </c>
      <c r="F90" s="80">
        <f>SUM(F91+F92+F93+F94+F95)</f>
        <v>380000</v>
      </c>
      <c r="G90" s="204">
        <f t="shared" ref="G90:G94" si="14">C90+D90+E90+F90</f>
        <v>1467400.31</v>
      </c>
      <c r="H90" s="204">
        <f>H91+H92+H93+H94+H95</f>
        <v>911915</v>
      </c>
      <c r="I90" s="204">
        <f t="shared" ref="I90:I97" si="15">G90-H90</f>
        <v>555485.31</v>
      </c>
      <c r="J90" s="205"/>
      <c r="K90" s="8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24"/>
      <c r="X90" s="24"/>
      <c r="Y90" s="24"/>
      <c r="Z90" s="24"/>
    </row>
    <row r="91" ht="22.5" customHeight="1">
      <c r="A91" s="221" t="s">
        <v>152</v>
      </c>
      <c r="B91" s="243" t="s">
        <v>153</v>
      </c>
      <c r="C91" s="233">
        <v>10000.0</v>
      </c>
      <c r="D91" s="244"/>
      <c r="E91" s="244"/>
      <c r="F91" s="244"/>
      <c r="G91" s="245">
        <f t="shared" si="14"/>
        <v>10000</v>
      </c>
      <c r="H91" s="245">
        <f>4339+1718+475+2094</f>
        <v>8626</v>
      </c>
      <c r="I91" s="245">
        <f t="shared" si="15"/>
        <v>1374</v>
      </c>
      <c r="J91" s="246" t="s">
        <v>48</v>
      </c>
      <c r="K91" s="247" t="s">
        <v>112</v>
      </c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"/>
      <c r="X91" s="24"/>
      <c r="Y91" s="24"/>
      <c r="Z91" s="24"/>
    </row>
    <row r="92" ht="25.5" customHeight="1">
      <c r="A92" s="249" t="s">
        <v>154</v>
      </c>
      <c r="B92" s="226" t="s">
        <v>155</v>
      </c>
      <c r="C92" s="233"/>
      <c r="D92" s="250"/>
      <c r="E92" s="251">
        <v>917400.31</v>
      </c>
      <c r="F92" s="250">
        <v>300000.0</v>
      </c>
      <c r="G92" s="463">
        <f t="shared" si="14"/>
        <v>1217400.31</v>
      </c>
      <c r="H92" s="463">
        <f>74881+74881+74881+74881+66885+66885+66885+71385+76335+76335+76335</f>
        <v>800569</v>
      </c>
      <c r="I92" s="463">
        <f t="shared" si="15"/>
        <v>416831.31</v>
      </c>
      <c r="J92" s="246" t="s">
        <v>48</v>
      </c>
      <c r="K92" s="252" t="s">
        <v>76</v>
      </c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24"/>
      <c r="X92" s="24"/>
      <c r="Y92" s="24"/>
      <c r="Z92" s="24"/>
    </row>
    <row r="93" ht="21.75" customHeight="1">
      <c r="A93" s="221" t="s">
        <v>156</v>
      </c>
      <c r="B93" s="253" t="s">
        <v>157</v>
      </c>
      <c r="C93" s="233"/>
      <c r="D93" s="250"/>
      <c r="E93" s="250"/>
      <c r="F93" s="250">
        <v>10000.0</v>
      </c>
      <c r="G93" s="245">
        <f t="shared" si="14"/>
        <v>10000</v>
      </c>
      <c r="H93" s="245">
        <f>4200</f>
        <v>4200</v>
      </c>
      <c r="I93" s="245">
        <f t="shared" si="15"/>
        <v>5800</v>
      </c>
      <c r="J93" s="246" t="s">
        <v>48</v>
      </c>
      <c r="K93" s="254" t="s">
        <v>158</v>
      </c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24"/>
      <c r="X93" s="24"/>
      <c r="Y93" s="24"/>
      <c r="Z93" s="24"/>
    </row>
    <row r="94" ht="25.5" customHeight="1">
      <c r="A94" s="249" t="s">
        <v>159</v>
      </c>
      <c r="B94" s="255" t="s">
        <v>160</v>
      </c>
      <c r="C94" s="256">
        <v>10000.0</v>
      </c>
      <c r="D94" s="257"/>
      <c r="E94" s="257"/>
      <c r="F94" s="257"/>
      <c r="G94" s="245">
        <f t="shared" si="14"/>
        <v>10000</v>
      </c>
      <c r="H94" s="245">
        <f>4520</f>
        <v>4520</v>
      </c>
      <c r="I94" s="245">
        <f t="shared" si="15"/>
        <v>5480</v>
      </c>
      <c r="J94" s="246" t="s">
        <v>48</v>
      </c>
      <c r="K94" s="252" t="s">
        <v>76</v>
      </c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24"/>
      <c r="X94" s="24"/>
      <c r="Y94" s="24"/>
      <c r="Z94" s="24"/>
    </row>
    <row r="95" ht="25.5" customHeight="1">
      <c r="A95" s="221" t="s">
        <v>161</v>
      </c>
      <c r="B95" s="107" t="s">
        <v>162</v>
      </c>
      <c r="C95" s="108">
        <f>SUM(C96:C101)</f>
        <v>150000</v>
      </c>
      <c r="D95" s="157"/>
      <c r="E95" s="258"/>
      <c r="F95" s="259">
        <v>70000.0</v>
      </c>
      <c r="G95" s="260">
        <f t="shared" ref="G95:H95" si="16">SUM(G96:G101)</f>
        <v>220000</v>
      </c>
      <c r="H95" s="464">
        <f t="shared" si="16"/>
        <v>94000</v>
      </c>
      <c r="I95" s="465">
        <f t="shared" si="15"/>
        <v>126000</v>
      </c>
      <c r="J95" s="261" t="s">
        <v>48</v>
      </c>
      <c r="K95" s="262" t="s">
        <v>76</v>
      </c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"/>
      <c r="X95" s="24"/>
      <c r="Y95" s="24"/>
      <c r="Z95" s="24"/>
    </row>
    <row r="96" ht="25.5" customHeight="1">
      <c r="A96" s="206"/>
      <c r="B96" s="92" t="s">
        <v>163</v>
      </c>
      <c r="C96" s="117"/>
      <c r="D96" s="117"/>
      <c r="E96" s="263"/>
      <c r="F96" s="93">
        <v>25000.0</v>
      </c>
      <c r="G96" s="264">
        <f t="shared" ref="G96:G101" si="17">C96+D96+E96+F96</f>
        <v>25000</v>
      </c>
      <c r="H96" s="264">
        <f>12000+5000</f>
        <v>17000</v>
      </c>
      <c r="I96" s="264">
        <f t="shared" si="15"/>
        <v>8000</v>
      </c>
      <c r="J96" s="466" t="s">
        <v>48</v>
      </c>
      <c r="K96" s="96" t="s">
        <v>164</v>
      </c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24"/>
      <c r="X96" s="24"/>
      <c r="Y96" s="24"/>
      <c r="Z96" s="24"/>
    </row>
    <row r="97" ht="25.5" customHeight="1">
      <c r="A97" s="206"/>
      <c r="B97" s="92" t="s">
        <v>165</v>
      </c>
      <c r="C97" s="117"/>
      <c r="D97" s="117"/>
      <c r="E97" s="263"/>
      <c r="F97" s="93">
        <v>10000.0</v>
      </c>
      <c r="G97" s="264">
        <f t="shared" si="17"/>
        <v>10000</v>
      </c>
      <c r="H97" s="264">
        <f>2000+700+700</f>
        <v>3400</v>
      </c>
      <c r="I97" s="467">
        <f t="shared" si="15"/>
        <v>6600</v>
      </c>
      <c r="J97" s="246" t="s">
        <v>48</v>
      </c>
      <c r="K97" s="98" t="s">
        <v>164</v>
      </c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24"/>
      <c r="X97" s="24"/>
      <c r="Y97" s="24"/>
      <c r="Z97" s="24"/>
    </row>
    <row r="98" ht="21.75" customHeight="1">
      <c r="A98" s="206"/>
      <c r="B98" s="92" t="s">
        <v>166</v>
      </c>
      <c r="C98" s="93"/>
      <c r="D98" s="93"/>
      <c r="E98" s="265"/>
      <c r="F98" s="93">
        <v>10000.0</v>
      </c>
      <c r="G98" s="264">
        <f t="shared" si="17"/>
        <v>10000</v>
      </c>
      <c r="H98" s="264"/>
      <c r="I98" s="467"/>
      <c r="J98" s="266">
        <v>24108.0</v>
      </c>
      <c r="K98" s="98" t="s">
        <v>164</v>
      </c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24"/>
      <c r="X98" s="24"/>
      <c r="Y98" s="24"/>
      <c r="Z98" s="24"/>
    </row>
    <row r="99" ht="21.75" customHeight="1">
      <c r="A99" s="206"/>
      <c r="B99" s="92" t="s">
        <v>167</v>
      </c>
      <c r="C99" s="93"/>
      <c r="D99" s="93"/>
      <c r="E99" s="265"/>
      <c r="F99" s="93">
        <v>25000.0</v>
      </c>
      <c r="G99" s="264">
        <f t="shared" si="17"/>
        <v>25000</v>
      </c>
      <c r="H99" s="264"/>
      <c r="I99" s="468"/>
      <c r="J99" s="246" t="s">
        <v>48</v>
      </c>
      <c r="K99" s="252" t="s">
        <v>76</v>
      </c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24"/>
      <c r="X99" s="24"/>
      <c r="Y99" s="24"/>
      <c r="Z99" s="24"/>
    </row>
    <row r="100" ht="21.75" customHeight="1">
      <c r="A100" s="206"/>
      <c r="B100" s="92" t="s">
        <v>168</v>
      </c>
      <c r="C100" s="93">
        <v>50000.0</v>
      </c>
      <c r="D100" s="117"/>
      <c r="E100" s="263"/>
      <c r="F100" s="117"/>
      <c r="G100" s="264">
        <f t="shared" si="17"/>
        <v>50000</v>
      </c>
      <c r="H100" s="264">
        <f>50000</f>
        <v>50000</v>
      </c>
      <c r="I100" s="468">
        <f t="shared" ref="I100:I101" si="18">G100-H100</f>
        <v>0</v>
      </c>
      <c r="J100" s="469">
        <v>24139.0</v>
      </c>
      <c r="K100" s="252" t="s">
        <v>76</v>
      </c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24"/>
      <c r="X100" s="24"/>
      <c r="Y100" s="24"/>
      <c r="Z100" s="24"/>
    </row>
    <row r="101" ht="18.0" customHeight="1">
      <c r="A101" s="215"/>
      <c r="B101" s="153" t="s">
        <v>169</v>
      </c>
      <c r="C101" s="127">
        <v>100000.0</v>
      </c>
      <c r="D101" s="129"/>
      <c r="E101" s="268"/>
      <c r="F101" s="129"/>
      <c r="G101" s="269">
        <f t="shared" si="17"/>
        <v>100000</v>
      </c>
      <c r="H101" s="269">
        <v>23600.0</v>
      </c>
      <c r="I101" s="470">
        <f t="shared" si="18"/>
        <v>76400</v>
      </c>
      <c r="J101" s="246" t="s">
        <v>48</v>
      </c>
      <c r="K101" s="247" t="s">
        <v>112</v>
      </c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24"/>
      <c r="X101" s="24"/>
      <c r="Y101" s="24"/>
      <c r="Z101" s="24"/>
    </row>
    <row r="102" ht="18.0" customHeight="1">
      <c r="A102" s="270"/>
      <c r="B102" s="271"/>
      <c r="C102" s="272"/>
      <c r="D102" s="273"/>
      <c r="E102" s="273"/>
      <c r="F102" s="27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24"/>
      <c r="X102" s="24"/>
      <c r="Y102" s="24"/>
      <c r="Z102" s="24"/>
    </row>
    <row r="103" ht="18.0" customHeight="1">
      <c r="A103" s="270"/>
      <c r="B103" s="271"/>
      <c r="C103" s="272"/>
      <c r="D103" s="273"/>
      <c r="E103" s="273"/>
      <c r="F103" s="27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24"/>
      <c r="X103" s="24"/>
      <c r="Y103" s="24"/>
      <c r="Z103" s="24"/>
    </row>
    <row r="104" ht="18.0" customHeight="1">
      <c r="A104" s="270"/>
      <c r="B104" s="271"/>
      <c r="C104" s="272"/>
      <c r="D104" s="273"/>
      <c r="E104" s="273"/>
      <c r="F104" s="27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24"/>
      <c r="X104" s="24"/>
      <c r="Y104" s="24"/>
      <c r="Z104" s="24"/>
    </row>
    <row r="105" ht="21.75" customHeight="1">
      <c r="A105" s="270"/>
      <c r="B105" s="271"/>
      <c r="C105" s="272"/>
      <c r="D105" s="273"/>
      <c r="E105" s="273"/>
      <c r="F105" s="273"/>
      <c r="G105" s="113"/>
      <c r="H105" s="113"/>
      <c r="I105" s="113"/>
      <c r="J105" s="113"/>
      <c r="K105" s="113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24"/>
      <c r="X105" s="24"/>
      <c r="Y105" s="24"/>
      <c r="Z105" s="24"/>
    </row>
    <row r="106" ht="21.75" customHeight="1">
      <c r="A106" s="270"/>
      <c r="B106" s="271"/>
      <c r="C106" s="272"/>
      <c r="D106" s="273"/>
      <c r="E106" s="273"/>
      <c r="F106" s="273"/>
      <c r="G106" s="113"/>
      <c r="H106" s="113"/>
      <c r="I106" s="113"/>
      <c r="J106" s="113"/>
      <c r="K106" s="113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24"/>
      <c r="X106" s="24"/>
      <c r="Y106" s="24"/>
      <c r="Z106" s="24"/>
    </row>
    <row r="107" ht="21.75" customHeight="1">
      <c r="A107" s="270"/>
      <c r="B107" s="271"/>
      <c r="C107" s="272"/>
      <c r="D107" s="273"/>
      <c r="E107" s="273"/>
      <c r="F107" s="273"/>
      <c r="G107" s="113"/>
      <c r="H107" s="113"/>
      <c r="I107" s="113"/>
      <c r="J107" s="113"/>
      <c r="K107" s="113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24"/>
      <c r="X107" s="24"/>
      <c r="Y107" s="24"/>
      <c r="Z107" s="24"/>
    </row>
    <row r="108" ht="21.75" customHeight="1">
      <c r="A108" s="71" t="s">
        <v>1</v>
      </c>
      <c r="B108" s="71" t="s">
        <v>37</v>
      </c>
      <c r="C108" s="72" t="s">
        <v>38</v>
      </c>
      <c r="D108" s="6"/>
      <c r="E108" s="6"/>
      <c r="F108" s="7"/>
      <c r="G108" s="73" t="s">
        <v>280</v>
      </c>
      <c r="H108" s="433" t="s">
        <v>281</v>
      </c>
      <c r="I108" s="433" t="s">
        <v>282</v>
      </c>
      <c r="J108" s="74" t="s">
        <v>40</v>
      </c>
      <c r="K108" s="75" t="s">
        <v>41</v>
      </c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24"/>
      <c r="X108" s="24"/>
      <c r="Y108" s="24"/>
      <c r="Z108" s="24"/>
    </row>
    <row r="109" ht="45.0" customHeight="1">
      <c r="A109" s="9"/>
      <c r="B109" s="9"/>
      <c r="C109" s="76" t="s">
        <v>42</v>
      </c>
      <c r="D109" s="77" t="s">
        <v>43</v>
      </c>
      <c r="E109" s="77" t="s">
        <v>4</v>
      </c>
      <c r="F109" s="78" t="s">
        <v>5</v>
      </c>
      <c r="G109" s="9"/>
      <c r="H109" s="9"/>
      <c r="I109" s="9"/>
      <c r="J109" s="9"/>
      <c r="K109" s="9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24"/>
      <c r="X109" s="24"/>
      <c r="Y109" s="24"/>
      <c r="Z109" s="24"/>
    </row>
    <row r="110" ht="23.25" customHeight="1">
      <c r="A110" s="79" t="s">
        <v>170</v>
      </c>
      <c r="B110" s="7"/>
      <c r="C110" s="241">
        <f>C111+C112+C113+C114+C115+C116+C120</f>
        <v>120000</v>
      </c>
      <c r="D110" s="275"/>
      <c r="E110" s="276"/>
      <c r="F110" s="277">
        <f>F113+F120</f>
        <v>15000</v>
      </c>
      <c r="G110" s="204">
        <f t="shared" ref="G110:G120" si="19">C110+D110+E110+F110</f>
        <v>135000</v>
      </c>
      <c r="H110" s="204">
        <f>H111+H112+H113+H114+H115+H116+H120</f>
        <v>243912</v>
      </c>
      <c r="I110" s="471">
        <f t="shared" ref="I110:I112" si="20">G110-H110</f>
        <v>-108912</v>
      </c>
      <c r="J110" s="204"/>
      <c r="K110" s="8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24"/>
      <c r="X110" s="24"/>
      <c r="Y110" s="24"/>
      <c r="Z110" s="24"/>
    </row>
    <row r="111" ht="21.75" customHeight="1">
      <c r="A111" s="279" t="s">
        <v>171</v>
      </c>
      <c r="B111" s="280" t="s">
        <v>172</v>
      </c>
      <c r="C111" s="281">
        <v>3000.0</v>
      </c>
      <c r="D111" s="282"/>
      <c r="E111" s="282"/>
      <c r="F111" s="282"/>
      <c r="G111" s="472">
        <f t="shared" si="19"/>
        <v>3000</v>
      </c>
      <c r="H111" s="472">
        <f>860</f>
        <v>860</v>
      </c>
      <c r="I111" s="472">
        <f t="shared" si="20"/>
        <v>2140</v>
      </c>
      <c r="J111" s="246" t="s">
        <v>48</v>
      </c>
      <c r="K111" s="284" t="s">
        <v>173</v>
      </c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24"/>
      <c r="X111" s="24"/>
      <c r="Y111" s="24"/>
      <c r="Z111" s="24"/>
    </row>
    <row r="112" ht="21.75" customHeight="1">
      <c r="A112" s="225" t="s">
        <v>174</v>
      </c>
      <c r="B112" s="285" t="s">
        <v>175</v>
      </c>
      <c r="C112" s="286">
        <v>88000.0</v>
      </c>
      <c r="D112" s="282"/>
      <c r="E112" s="282"/>
      <c r="F112" s="282"/>
      <c r="G112" s="472">
        <f t="shared" si="19"/>
        <v>88000</v>
      </c>
      <c r="H112" s="472">
        <f>4250+2500+6580+7845+850+2960+590+2000+5555+8500+27500+4240+1600+3000+17400+51650+3090+10000+5500+782+1300+1000+800+14285+1300+3350+1000+939+23549+12670+2000</f>
        <v>228585</v>
      </c>
      <c r="I112" s="473">
        <f t="shared" si="20"/>
        <v>-140585</v>
      </c>
      <c r="J112" s="246" t="s">
        <v>48</v>
      </c>
      <c r="K112" s="284" t="s">
        <v>112</v>
      </c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24"/>
      <c r="X112" s="24"/>
      <c r="Y112" s="24"/>
      <c r="Z112" s="24"/>
    </row>
    <row r="113" ht="21.75" customHeight="1">
      <c r="A113" s="279" t="s">
        <v>176</v>
      </c>
      <c r="B113" s="287" t="s">
        <v>177</v>
      </c>
      <c r="C113" s="281"/>
      <c r="D113" s="282"/>
      <c r="E113" s="282"/>
      <c r="F113" s="288">
        <v>10000.0</v>
      </c>
      <c r="G113" s="472">
        <f t="shared" si="19"/>
        <v>10000</v>
      </c>
      <c r="H113" s="472"/>
      <c r="I113" s="472"/>
      <c r="J113" s="246" t="s">
        <v>48</v>
      </c>
      <c r="K113" s="252" t="s">
        <v>178</v>
      </c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24"/>
      <c r="X113" s="24"/>
      <c r="Y113" s="24"/>
      <c r="Z113" s="24"/>
    </row>
    <row r="114" ht="21.75" customHeight="1">
      <c r="A114" s="225" t="s">
        <v>179</v>
      </c>
      <c r="B114" s="226" t="s">
        <v>180</v>
      </c>
      <c r="C114" s="286">
        <v>8000.0</v>
      </c>
      <c r="D114" s="289"/>
      <c r="E114" s="289"/>
      <c r="F114" s="282"/>
      <c r="G114" s="472">
        <f t="shared" si="19"/>
        <v>8000</v>
      </c>
      <c r="H114" s="472">
        <f>4000+967</f>
        <v>4967</v>
      </c>
      <c r="I114" s="472">
        <f t="shared" ref="I114:I119" si="21">G114-H114</f>
        <v>3033</v>
      </c>
      <c r="J114" s="246" t="s">
        <v>48</v>
      </c>
      <c r="K114" s="252" t="s">
        <v>64</v>
      </c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24"/>
      <c r="X114" s="24"/>
      <c r="Y114" s="24"/>
      <c r="Z114" s="24"/>
    </row>
    <row r="115" ht="21.75" customHeight="1">
      <c r="A115" s="279" t="s">
        <v>181</v>
      </c>
      <c r="B115" s="287" t="s">
        <v>182</v>
      </c>
      <c r="C115" s="286">
        <v>8000.0</v>
      </c>
      <c r="D115" s="282"/>
      <c r="E115" s="282"/>
      <c r="F115" s="282"/>
      <c r="G115" s="472">
        <f t="shared" si="19"/>
        <v>8000</v>
      </c>
      <c r="H115" s="472">
        <f>5500+2000</f>
        <v>7500</v>
      </c>
      <c r="I115" s="474">
        <f t="shared" si="21"/>
        <v>500</v>
      </c>
      <c r="J115" s="246" t="s">
        <v>48</v>
      </c>
      <c r="K115" s="290" t="s">
        <v>80</v>
      </c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24"/>
      <c r="X115" s="24"/>
      <c r="Y115" s="24"/>
      <c r="Z115" s="24"/>
    </row>
    <row r="116" ht="21.75" customHeight="1">
      <c r="A116" s="154" t="s">
        <v>183</v>
      </c>
      <c r="B116" s="155" t="s">
        <v>184</v>
      </c>
      <c r="C116" s="475">
        <v>8000.0</v>
      </c>
      <c r="D116" s="292"/>
      <c r="E116" s="292"/>
      <c r="F116" s="292"/>
      <c r="G116" s="476">
        <f t="shared" si="19"/>
        <v>8000</v>
      </c>
      <c r="H116" s="477">
        <f>SUM(H117:H119)</f>
        <v>2000</v>
      </c>
      <c r="I116" s="478">
        <f t="shared" si="21"/>
        <v>6000</v>
      </c>
      <c r="J116" s="479"/>
      <c r="K116" s="149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24"/>
      <c r="X116" s="24"/>
      <c r="Y116" s="24"/>
      <c r="Z116" s="24"/>
    </row>
    <row r="117" ht="21.75" customHeight="1">
      <c r="A117" s="91"/>
      <c r="B117" s="193" t="s">
        <v>185</v>
      </c>
      <c r="C117" s="295">
        <v>2000.0</v>
      </c>
      <c r="D117" s="296"/>
      <c r="E117" s="296"/>
      <c r="F117" s="296"/>
      <c r="G117" s="295">
        <f t="shared" si="19"/>
        <v>2000</v>
      </c>
      <c r="H117" s="480">
        <f>2000</f>
        <v>2000</v>
      </c>
      <c r="I117" s="295">
        <f t="shared" si="21"/>
        <v>0</v>
      </c>
      <c r="J117" s="246" t="s">
        <v>48</v>
      </c>
      <c r="K117" s="297" t="s">
        <v>80</v>
      </c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24"/>
      <c r="X117" s="24"/>
      <c r="Y117" s="24"/>
      <c r="Z117" s="24"/>
    </row>
    <row r="118" ht="21.75" customHeight="1">
      <c r="A118" s="91"/>
      <c r="B118" s="193" t="s">
        <v>186</v>
      </c>
      <c r="C118" s="298">
        <v>5000.0</v>
      </c>
      <c r="D118" s="299"/>
      <c r="E118" s="299"/>
      <c r="F118" s="300"/>
      <c r="G118" s="295">
        <f t="shared" si="19"/>
        <v>5000</v>
      </c>
      <c r="H118" s="480"/>
      <c r="I118" s="295">
        <f t="shared" si="21"/>
        <v>5000</v>
      </c>
      <c r="J118" s="246" t="s">
        <v>48</v>
      </c>
      <c r="K118" s="297" t="s">
        <v>80</v>
      </c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24"/>
      <c r="X118" s="24"/>
      <c r="Y118" s="24"/>
      <c r="Z118" s="24"/>
    </row>
    <row r="119" ht="21.75" customHeight="1">
      <c r="A119" s="103"/>
      <c r="B119" s="216" t="s">
        <v>187</v>
      </c>
      <c r="C119" s="301">
        <v>1000.0</v>
      </c>
      <c r="D119" s="302"/>
      <c r="E119" s="302"/>
      <c r="F119" s="302"/>
      <c r="G119" s="295">
        <f t="shared" si="19"/>
        <v>1000</v>
      </c>
      <c r="H119" s="480">
        <f>0</f>
        <v>0</v>
      </c>
      <c r="I119" s="481">
        <f t="shared" si="21"/>
        <v>1000</v>
      </c>
      <c r="J119" s="246" t="s">
        <v>48</v>
      </c>
      <c r="K119" s="303" t="s">
        <v>80</v>
      </c>
      <c r="L119" s="304"/>
      <c r="M119" s="304"/>
      <c r="N119" s="304"/>
      <c r="O119" s="304"/>
      <c r="P119" s="304"/>
      <c r="Q119" s="304"/>
      <c r="R119" s="304"/>
      <c r="S119" s="304"/>
      <c r="T119" s="304"/>
      <c r="U119" s="304"/>
      <c r="V119" s="304"/>
      <c r="W119" s="24"/>
      <c r="X119" s="24"/>
      <c r="Y119" s="24"/>
      <c r="Z119" s="24"/>
    </row>
    <row r="120" ht="18.0" customHeight="1">
      <c r="A120" s="161" t="s">
        <v>188</v>
      </c>
      <c r="B120" s="482" t="s">
        <v>189</v>
      </c>
      <c r="C120" s="306">
        <v>5000.0</v>
      </c>
      <c r="D120" s="307"/>
      <c r="E120" s="307"/>
      <c r="F120" s="306">
        <v>5000.0</v>
      </c>
      <c r="G120" s="483">
        <f t="shared" si="19"/>
        <v>10000</v>
      </c>
      <c r="H120" s="483"/>
      <c r="I120" s="483"/>
      <c r="J120" s="484" t="s">
        <v>48</v>
      </c>
      <c r="K120" s="164" t="s">
        <v>135</v>
      </c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4"/>
      <c r="W120" s="24"/>
      <c r="X120" s="24"/>
      <c r="Y120" s="24"/>
      <c r="Z120" s="24"/>
    </row>
    <row r="121" ht="21.0" customHeight="1">
      <c r="A121" s="134"/>
      <c r="B121" s="310"/>
      <c r="C121" s="311"/>
      <c r="D121" s="312"/>
      <c r="E121" s="312"/>
      <c r="F121" s="61"/>
      <c r="G121" s="304"/>
      <c r="H121" s="304"/>
      <c r="I121" s="304"/>
      <c r="J121" s="304"/>
      <c r="K121" s="313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24"/>
      <c r="X121" s="24"/>
      <c r="Y121" s="24"/>
      <c r="Z121" s="24"/>
    </row>
    <row r="122" ht="21.0" customHeight="1">
      <c r="A122" s="134"/>
      <c r="B122" s="314"/>
      <c r="C122" s="311"/>
      <c r="D122" s="312"/>
      <c r="E122" s="312"/>
      <c r="F122" s="312"/>
      <c r="G122" s="304"/>
      <c r="H122" s="304"/>
      <c r="I122" s="304"/>
      <c r="J122" s="304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24"/>
      <c r="X122" s="24"/>
      <c r="Y122" s="24"/>
      <c r="Z122" s="24"/>
    </row>
    <row r="123" ht="18.0" customHeight="1">
      <c r="A123" s="134"/>
      <c r="B123" s="314"/>
      <c r="C123" s="311"/>
      <c r="D123" s="312"/>
      <c r="E123" s="312"/>
      <c r="F123" s="312"/>
      <c r="G123" s="304"/>
      <c r="H123" s="304"/>
      <c r="I123" s="304"/>
      <c r="J123" s="304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24"/>
      <c r="X123" s="24"/>
      <c r="Y123" s="24"/>
      <c r="Z123" s="24"/>
    </row>
    <row r="124" ht="18.0" customHeight="1">
      <c r="A124" s="134"/>
      <c r="B124" s="314"/>
      <c r="C124" s="311"/>
      <c r="D124" s="312"/>
      <c r="E124" s="312"/>
      <c r="F124" s="312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24"/>
      <c r="X124" s="24"/>
      <c r="Y124" s="24"/>
      <c r="Z124" s="24"/>
    </row>
    <row r="125" ht="21.75" customHeight="1">
      <c r="A125" s="134"/>
      <c r="B125" s="314"/>
      <c r="C125" s="311"/>
      <c r="D125" s="312"/>
      <c r="E125" s="312"/>
      <c r="F125" s="312"/>
      <c r="G125" s="304"/>
      <c r="H125" s="304"/>
      <c r="I125" s="304"/>
      <c r="J125" s="304"/>
      <c r="K125" s="304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24"/>
      <c r="X125" s="24"/>
      <c r="Y125" s="24"/>
      <c r="Z125" s="24"/>
    </row>
    <row r="126" ht="21.75" customHeight="1">
      <c r="A126" s="134"/>
      <c r="B126" s="314"/>
      <c r="C126" s="311"/>
      <c r="D126" s="312"/>
      <c r="E126" s="312"/>
      <c r="F126" s="312"/>
      <c r="G126" s="304"/>
      <c r="H126" s="304"/>
      <c r="I126" s="304"/>
      <c r="J126" s="304"/>
      <c r="K126" s="304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24"/>
      <c r="X126" s="24"/>
      <c r="Y126" s="24"/>
      <c r="Z126" s="24"/>
    </row>
    <row r="127" ht="21.75" customHeight="1">
      <c r="A127" s="134"/>
      <c r="B127" s="314"/>
      <c r="C127" s="311"/>
      <c r="D127" s="312"/>
      <c r="E127" s="312"/>
      <c r="F127" s="312"/>
      <c r="G127" s="304"/>
      <c r="H127" s="304"/>
      <c r="I127" s="304"/>
      <c r="J127" s="304"/>
      <c r="K127" s="304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24"/>
      <c r="X127" s="24"/>
      <c r="Y127" s="24"/>
      <c r="Z127" s="24"/>
    </row>
    <row r="128" ht="21.75" customHeight="1">
      <c r="A128" s="134"/>
      <c r="B128" s="314"/>
      <c r="C128" s="311"/>
      <c r="D128" s="312"/>
      <c r="E128" s="312"/>
      <c r="F128" s="312"/>
      <c r="G128" s="304"/>
      <c r="H128" s="304"/>
      <c r="I128" s="304"/>
      <c r="J128" s="304"/>
      <c r="K128" s="304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24"/>
      <c r="X128" s="24"/>
      <c r="Y128" s="24"/>
      <c r="Z128" s="24"/>
    </row>
    <row r="129" ht="21.75" customHeight="1">
      <c r="A129" s="71" t="s">
        <v>1</v>
      </c>
      <c r="B129" s="71" t="s">
        <v>37</v>
      </c>
      <c r="C129" s="72" t="s">
        <v>38</v>
      </c>
      <c r="D129" s="6"/>
      <c r="E129" s="6"/>
      <c r="F129" s="7"/>
      <c r="G129" s="73" t="s">
        <v>280</v>
      </c>
      <c r="H129" s="433" t="s">
        <v>281</v>
      </c>
      <c r="I129" s="433" t="s">
        <v>282</v>
      </c>
      <c r="J129" s="74" t="s">
        <v>40</v>
      </c>
      <c r="K129" s="75" t="s">
        <v>41</v>
      </c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24"/>
      <c r="X129" s="24"/>
      <c r="Y129" s="24"/>
      <c r="Z129" s="24"/>
    </row>
    <row r="130" ht="45.0" customHeight="1">
      <c r="A130" s="9"/>
      <c r="B130" s="9"/>
      <c r="C130" s="76" t="s">
        <v>42</v>
      </c>
      <c r="D130" s="77" t="s">
        <v>43</v>
      </c>
      <c r="E130" s="77" t="s">
        <v>4</v>
      </c>
      <c r="F130" s="78" t="s">
        <v>5</v>
      </c>
      <c r="G130" s="9"/>
      <c r="H130" s="9"/>
      <c r="I130" s="9"/>
      <c r="J130" s="9"/>
      <c r="K130" s="9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24"/>
      <c r="X130" s="24"/>
      <c r="Y130" s="24"/>
      <c r="Z130" s="24"/>
    </row>
    <row r="131" ht="21.75" customHeight="1">
      <c r="A131" s="315" t="s">
        <v>190</v>
      </c>
      <c r="B131" s="316"/>
      <c r="C131" s="277">
        <f>C132+C133+C136+C143+C157+C165</f>
        <v>50000</v>
      </c>
      <c r="D131" s="277">
        <f>D136+D137+D157</f>
        <v>60000</v>
      </c>
      <c r="E131" s="277"/>
      <c r="F131" s="277">
        <f>F143+F157</f>
        <v>25000</v>
      </c>
      <c r="G131" s="317">
        <f t="shared" ref="G131:G133" si="22">C131+D131+E131+F131</f>
        <v>135000</v>
      </c>
      <c r="H131" s="317">
        <f>H132+H133+H136+H137+H143+H157+H165</f>
        <v>29202</v>
      </c>
      <c r="I131" s="317">
        <f>G131-H131</f>
        <v>105798</v>
      </c>
      <c r="J131" s="318"/>
      <c r="K131" s="318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24"/>
      <c r="X131" s="24"/>
      <c r="Y131" s="24"/>
      <c r="Z131" s="24"/>
    </row>
    <row r="132" ht="21.75" customHeight="1">
      <c r="A132" s="279" t="s">
        <v>191</v>
      </c>
      <c r="B132" s="243" t="s">
        <v>192</v>
      </c>
      <c r="C132" s="319">
        <v>10000.0</v>
      </c>
      <c r="D132" s="320"/>
      <c r="E132" s="321"/>
      <c r="F132" s="321"/>
      <c r="G132" s="283">
        <f t="shared" si="22"/>
        <v>10000</v>
      </c>
      <c r="H132" s="283"/>
      <c r="I132" s="283"/>
      <c r="J132" s="322" t="s">
        <v>48</v>
      </c>
      <c r="K132" s="252" t="s">
        <v>193</v>
      </c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24"/>
      <c r="X132" s="24"/>
      <c r="Y132" s="24"/>
      <c r="Z132" s="24"/>
    </row>
    <row r="133" ht="21.75" customHeight="1">
      <c r="A133" s="161" t="s">
        <v>194</v>
      </c>
      <c r="B133" s="485" t="s">
        <v>195</v>
      </c>
      <c r="C133" s="486">
        <v>13000.0</v>
      </c>
      <c r="D133" s="487"/>
      <c r="E133" s="487"/>
      <c r="F133" s="488"/>
      <c r="G133" s="488">
        <f t="shared" si="22"/>
        <v>13000</v>
      </c>
      <c r="H133" s="488">
        <f>SUM(H134:H135)</f>
        <v>0</v>
      </c>
      <c r="I133" s="488">
        <f>G133-H133</f>
        <v>13000</v>
      </c>
      <c r="J133" s="489" t="s">
        <v>48</v>
      </c>
      <c r="K133" s="164" t="s">
        <v>67</v>
      </c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24"/>
      <c r="X133" s="24"/>
      <c r="Y133" s="24"/>
      <c r="Z133" s="24"/>
    </row>
    <row r="134" ht="21.75" customHeight="1">
      <c r="A134" s="490"/>
      <c r="B134" s="491" t="s">
        <v>196</v>
      </c>
      <c r="C134" s="319"/>
      <c r="D134" s="324"/>
      <c r="E134" s="324"/>
      <c r="F134" s="319"/>
      <c r="G134" s="283"/>
      <c r="H134" s="283"/>
      <c r="I134" s="283"/>
      <c r="J134" s="322" t="s">
        <v>48</v>
      </c>
      <c r="K134" s="252" t="s">
        <v>67</v>
      </c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24"/>
      <c r="X134" s="24"/>
      <c r="Y134" s="24"/>
      <c r="Z134" s="24"/>
    </row>
    <row r="135" ht="21.75" customHeight="1">
      <c r="A135" s="490"/>
      <c r="B135" s="491" t="s">
        <v>197</v>
      </c>
      <c r="C135" s="319"/>
      <c r="D135" s="324"/>
      <c r="E135" s="324"/>
      <c r="F135" s="319"/>
      <c r="G135" s="283"/>
      <c r="H135" s="283"/>
      <c r="I135" s="283"/>
      <c r="J135" s="325" t="s">
        <v>48</v>
      </c>
      <c r="K135" s="98" t="s">
        <v>198</v>
      </c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24"/>
      <c r="X135" s="24"/>
      <c r="Y135" s="24"/>
      <c r="Z135" s="24"/>
    </row>
    <row r="136" ht="21.75" customHeight="1">
      <c r="A136" s="225" t="s">
        <v>199</v>
      </c>
      <c r="B136" s="232" t="s">
        <v>200</v>
      </c>
      <c r="C136" s="319">
        <v>2000.0</v>
      </c>
      <c r="D136" s="319">
        <v>3000.0</v>
      </c>
      <c r="E136" s="319"/>
      <c r="F136" s="319"/>
      <c r="G136" s="283">
        <f t="shared" ref="G136:G149" si="23">C136+D136+E136+F136</f>
        <v>5000</v>
      </c>
      <c r="H136" s="283">
        <f>540</f>
        <v>540</v>
      </c>
      <c r="I136" s="283">
        <f t="shared" ref="I136:I137" si="24">G136-H136</f>
        <v>4460</v>
      </c>
      <c r="J136" s="326" t="s">
        <v>201</v>
      </c>
      <c r="K136" s="252" t="s">
        <v>78</v>
      </c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24"/>
      <c r="X136" s="24"/>
      <c r="Y136" s="24"/>
      <c r="Z136" s="24"/>
    </row>
    <row r="137" ht="21.75" customHeight="1">
      <c r="A137" s="154" t="s">
        <v>202</v>
      </c>
      <c r="B137" s="327" t="s">
        <v>203</v>
      </c>
      <c r="C137" s="328"/>
      <c r="D137" s="329">
        <f>D138+D139+D140+D141+D142</f>
        <v>19000</v>
      </c>
      <c r="E137" s="328"/>
      <c r="F137" s="328"/>
      <c r="G137" s="329">
        <f t="shared" si="23"/>
        <v>19000</v>
      </c>
      <c r="H137" s="329">
        <f>SUM(H138:H142)</f>
        <v>0</v>
      </c>
      <c r="I137" s="329">
        <f t="shared" si="24"/>
        <v>19000</v>
      </c>
      <c r="J137" s="331"/>
      <c r="K137" s="331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24"/>
      <c r="X137" s="24"/>
      <c r="Y137" s="24"/>
      <c r="Z137" s="24"/>
    </row>
    <row r="138" ht="21.75" customHeight="1">
      <c r="A138" s="492"/>
      <c r="B138" s="493" t="s">
        <v>204</v>
      </c>
      <c r="C138" s="348"/>
      <c r="D138" s="335">
        <v>2000.0</v>
      </c>
      <c r="E138" s="347"/>
      <c r="F138" s="347"/>
      <c r="G138" s="347">
        <f t="shared" si="23"/>
        <v>2000</v>
      </c>
      <c r="H138" s="347"/>
      <c r="I138" s="347"/>
      <c r="J138" s="337" t="s">
        <v>205</v>
      </c>
      <c r="K138" s="338" t="s">
        <v>198</v>
      </c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24"/>
      <c r="X138" s="24"/>
      <c r="Y138" s="24"/>
      <c r="Z138" s="24"/>
    </row>
    <row r="139" ht="21.75" customHeight="1">
      <c r="A139" s="492"/>
      <c r="B139" s="493" t="s">
        <v>206</v>
      </c>
      <c r="C139" s="348"/>
      <c r="D139" s="335">
        <v>2000.0</v>
      </c>
      <c r="E139" s="347"/>
      <c r="F139" s="347"/>
      <c r="G139" s="347">
        <f t="shared" si="23"/>
        <v>2000</v>
      </c>
      <c r="H139" s="347"/>
      <c r="I139" s="347"/>
      <c r="J139" s="337" t="s">
        <v>205</v>
      </c>
      <c r="K139" s="338" t="s">
        <v>78</v>
      </c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24"/>
      <c r="X139" s="24"/>
      <c r="Y139" s="24"/>
      <c r="Z139" s="24"/>
    </row>
    <row r="140" ht="21.75" customHeight="1">
      <c r="A140" s="492"/>
      <c r="B140" s="493" t="s">
        <v>207</v>
      </c>
      <c r="C140" s="348"/>
      <c r="D140" s="335">
        <v>11000.0</v>
      </c>
      <c r="E140" s="347"/>
      <c r="F140" s="347"/>
      <c r="G140" s="347">
        <f t="shared" si="23"/>
        <v>11000</v>
      </c>
      <c r="H140" s="347"/>
      <c r="I140" s="347"/>
      <c r="J140" s="337" t="s">
        <v>205</v>
      </c>
      <c r="K140" s="338" t="s">
        <v>78</v>
      </c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24"/>
      <c r="X140" s="24"/>
      <c r="Y140" s="24"/>
      <c r="Z140" s="24"/>
    </row>
    <row r="141" ht="21.75" customHeight="1">
      <c r="A141" s="492"/>
      <c r="B141" s="493" t="s">
        <v>208</v>
      </c>
      <c r="C141" s="348"/>
      <c r="D141" s="335">
        <v>2000.0</v>
      </c>
      <c r="E141" s="347"/>
      <c r="F141" s="347"/>
      <c r="G141" s="347">
        <f t="shared" si="23"/>
        <v>2000</v>
      </c>
      <c r="H141" s="347"/>
      <c r="I141" s="347"/>
      <c r="J141" s="337" t="s">
        <v>205</v>
      </c>
      <c r="K141" s="338" t="s">
        <v>78</v>
      </c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24"/>
      <c r="X141" s="24"/>
      <c r="Y141" s="24"/>
      <c r="Z141" s="24"/>
    </row>
    <row r="142" ht="18.0" customHeight="1">
      <c r="A142" s="349"/>
      <c r="B142" s="493" t="s">
        <v>209</v>
      </c>
      <c r="C142" s="494"/>
      <c r="D142" s="335">
        <v>2000.0</v>
      </c>
      <c r="E142" s="347"/>
      <c r="F142" s="347"/>
      <c r="G142" s="347">
        <f t="shared" si="23"/>
        <v>2000</v>
      </c>
      <c r="H142" s="347"/>
      <c r="I142" s="347"/>
      <c r="J142" s="341" t="s">
        <v>205</v>
      </c>
      <c r="K142" s="338" t="s">
        <v>78</v>
      </c>
      <c r="L142" s="342"/>
      <c r="M142" s="342"/>
      <c r="N142" s="342"/>
      <c r="O142" s="342"/>
      <c r="P142" s="342"/>
      <c r="Q142" s="342"/>
      <c r="R142" s="342"/>
      <c r="S142" s="342"/>
      <c r="T142" s="342"/>
      <c r="U142" s="342"/>
      <c r="V142" s="342"/>
      <c r="W142" s="24"/>
      <c r="X142" s="24"/>
      <c r="Y142" s="24"/>
      <c r="Z142" s="24"/>
    </row>
    <row r="143" ht="21.75" customHeight="1">
      <c r="A143" s="343" t="s">
        <v>210</v>
      </c>
      <c r="B143" s="327" t="s">
        <v>211</v>
      </c>
      <c r="C143" s="328">
        <v>10000.0</v>
      </c>
      <c r="D143" s="344"/>
      <c r="E143" s="344"/>
      <c r="F143" s="329">
        <f>F144+F145+F146+F147+F148+F149</f>
        <v>16000</v>
      </c>
      <c r="G143" s="345">
        <f t="shared" si="23"/>
        <v>26000</v>
      </c>
      <c r="H143" s="495">
        <f>SUM(H144:H149)</f>
        <v>997</v>
      </c>
      <c r="I143" s="329">
        <f t="shared" ref="I143:I144" si="25">G143-H143</f>
        <v>25003</v>
      </c>
      <c r="J143" s="331"/>
      <c r="K143" s="332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24"/>
      <c r="X143" s="24"/>
      <c r="Y143" s="24"/>
      <c r="Z143" s="24"/>
    </row>
    <row r="144" ht="21.75" customHeight="1">
      <c r="A144" s="333"/>
      <c r="B144" s="92" t="s">
        <v>212</v>
      </c>
      <c r="C144" s="347">
        <v>5000.0</v>
      </c>
      <c r="D144" s="347"/>
      <c r="E144" s="347"/>
      <c r="F144" s="347">
        <v>1000.0</v>
      </c>
      <c r="G144" s="348">
        <f t="shared" si="23"/>
        <v>6000</v>
      </c>
      <c r="H144" s="175">
        <f>997</f>
        <v>997</v>
      </c>
      <c r="I144" s="347">
        <f t="shared" si="25"/>
        <v>5003</v>
      </c>
      <c r="J144" s="496" t="s">
        <v>127</v>
      </c>
      <c r="K144" s="98" t="s">
        <v>198</v>
      </c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24"/>
      <c r="X144" s="24"/>
      <c r="Y144" s="24"/>
      <c r="Z144" s="24"/>
    </row>
    <row r="145" ht="21.75" customHeight="1">
      <c r="A145" s="333"/>
      <c r="B145" s="92" t="s">
        <v>213</v>
      </c>
      <c r="C145" s="347">
        <v>3000.0</v>
      </c>
      <c r="D145" s="347"/>
      <c r="E145" s="347"/>
      <c r="F145" s="347"/>
      <c r="G145" s="348">
        <f t="shared" si="23"/>
        <v>3000</v>
      </c>
      <c r="H145" s="175"/>
      <c r="I145" s="347"/>
      <c r="J145" s="496" t="s">
        <v>127</v>
      </c>
      <c r="K145" s="98" t="s">
        <v>193</v>
      </c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24"/>
      <c r="X145" s="24"/>
      <c r="Y145" s="24"/>
      <c r="Z145" s="24"/>
    </row>
    <row r="146" ht="21.75" customHeight="1">
      <c r="A146" s="333"/>
      <c r="B146" s="92" t="s">
        <v>214</v>
      </c>
      <c r="C146" s="347">
        <v>2000.0</v>
      </c>
      <c r="D146" s="347"/>
      <c r="E146" s="347"/>
      <c r="F146" s="347"/>
      <c r="G146" s="348">
        <f t="shared" si="23"/>
        <v>2000</v>
      </c>
      <c r="H146" s="175"/>
      <c r="I146" s="347"/>
      <c r="J146" s="496" t="s">
        <v>127</v>
      </c>
      <c r="K146" s="98" t="s">
        <v>198</v>
      </c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24"/>
      <c r="X146" s="24"/>
      <c r="Y146" s="24"/>
      <c r="Z146" s="24"/>
    </row>
    <row r="147" ht="21.75" customHeight="1">
      <c r="A147" s="333"/>
      <c r="B147" s="92" t="s">
        <v>215</v>
      </c>
      <c r="C147" s="347"/>
      <c r="D147" s="347"/>
      <c r="E147" s="347"/>
      <c r="F147" s="347">
        <v>2000.0</v>
      </c>
      <c r="G147" s="348">
        <f t="shared" si="23"/>
        <v>2000</v>
      </c>
      <c r="H147" s="175"/>
      <c r="I147" s="347"/>
      <c r="J147" s="90" t="s">
        <v>48</v>
      </c>
      <c r="K147" s="98" t="s">
        <v>228</v>
      </c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24"/>
      <c r="X147" s="24"/>
      <c r="Y147" s="24"/>
      <c r="Z147" s="24"/>
    </row>
    <row r="148" ht="21.75" customHeight="1">
      <c r="A148" s="333"/>
      <c r="B148" s="92" t="s">
        <v>217</v>
      </c>
      <c r="C148" s="347"/>
      <c r="D148" s="347"/>
      <c r="E148" s="347"/>
      <c r="F148" s="347">
        <v>8000.0</v>
      </c>
      <c r="G148" s="348">
        <f t="shared" si="23"/>
        <v>8000</v>
      </c>
      <c r="H148" s="175"/>
      <c r="I148" s="347"/>
      <c r="J148" s="90" t="s">
        <v>48</v>
      </c>
      <c r="K148" s="98" t="s">
        <v>228</v>
      </c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24"/>
      <c r="X148" s="24"/>
      <c r="Y148" s="24"/>
      <c r="Z148" s="24"/>
    </row>
    <row r="149" ht="21.75" customHeight="1">
      <c r="A149" s="339"/>
      <c r="B149" s="497" t="s">
        <v>218</v>
      </c>
      <c r="C149" s="352"/>
      <c r="D149" s="352"/>
      <c r="E149" s="352"/>
      <c r="F149" s="352">
        <v>5000.0</v>
      </c>
      <c r="G149" s="351">
        <f t="shared" si="23"/>
        <v>5000</v>
      </c>
      <c r="H149" s="358"/>
      <c r="I149" s="352"/>
      <c r="J149" s="353" t="s">
        <v>48</v>
      </c>
      <c r="K149" s="247" t="s">
        <v>228</v>
      </c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24"/>
      <c r="X149" s="24"/>
      <c r="Y149" s="24"/>
      <c r="Z149" s="24"/>
    </row>
    <row r="150" ht="21.75" customHeight="1">
      <c r="A150" s="394"/>
      <c r="B150" s="92"/>
      <c r="C150" s="175"/>
      <c r="D150" s="175"/>
      <c r="E150" s="175"/>
      <c r="F150" s="175"/>
      <c r="G150" s="175"/>
      <c r="H150" s="175"/>
      <c r="I150" s="175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24"/>
      <c r="X150" s="24"/>
      <c r="Y150" s="24"/>
      <c r="Z150" s="24"/>
    </row>
    <row r="151" ht="21.75" customHeight="1">
      <c r="A151" s="394"/>
      <c r="B151" s="92"/>
      <c r="C151" s="175"/>
      <c r="D151" s="175"/>
      <c r="E151" s="175"/>
      <c r="F151" s="175"/>
      <c r="G151" s="175"/>
      <c r="H151" s="175"/>
      <c r="I151" s="175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24"/>
      <c r="X151" s="24"/>
      <c r="Y151" s="24"/>
      <c r="Z151" s="24"/>
    </row>
    <row r="152" ht="21.75" customHeight="1">
      <c r="A152" s="394"/>
      <c r="B152" s="92"/>
      <c r="C152" s="175"/>
      <c r="D152" s="175"/>
      <c r="E152" s="175"/>
      <c r="F152" s="175"/>
      <c r="G152" s="175"/>
      <c r="H152" s="175"/>
      <c r="I152" s="175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24"/>
      <c r="X152" s="24"/>
      <c r="Y152" s="24"/>
      <c r="Z152" s="24"/>
    </row>
    <row r="153" ht="21.75" customHeight="1">
      <c r="A153" s="394"/>
      <c r="B153" s="92"/>
      <c r="C153" s="175"/>
      <c r="D153" s="175"/>
      <c r="E153" s="175"/>
      <c r="F153" s="175"/>
      <c r="G153" s="175"/>
      <c r="H153" s="175"/>
      <c r="I153" s="175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24"/>
      <c r="X153" s="24"/>
      <c r="Y153" s="24"/>
      <c r="Z153" s="24"/>
    </row>
    <row r="154" ht="21.75" customHeight="1">
      <c r="A154" s="394"/>
      <c r="B154" s="92"/>
      <c r="C154" s="175"/>
      <c r="D154" s="175"/>
      <c r="E154" s="175"/>
      <c r="F154" s="175"/>
      <c r="G154" s="175"/>
      <c r="H154" s="175"/>
      <c r="I154" s="175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24"/>
      <c r="X154" s="24"/>
      <c r="Y154" s="24"/>
      <c r="Z154" s="24"/>
    </row>
    <row r="155" ht="21.75" customHeight="1">
      <c r="A155" s="71" t="s">
        <v>1</v>
      </c>
      <c r="B155" s="71" t="s">
        <v>37</v>
      </c>
      <c r="C155" s="72" t="s">
        <v>38</v>
      </c>
      <c r="D155" s="6"/>
      <c r="E155" s="6"/>
      <c r="F155" s="7"/>
      <c r="G155" s="73" t="s">
        <v>280</v>
      </c>
      <c r="H155" s="433" t="s">
        <v>281</v>
      </c>
      <c r="I155" s="433" t="s">
        <v>282</v>
      </c>
      <c r="J155" s="74" t="s">
        <v>40</v>
      </c>
      <c r="K155" s="75" t="s">
        <v>41</v>
      </c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24"/>
      <c r="X155" s="24"/>
      <c r="Y155" s="24"/>
      <c r="Z155" s="24"/>
    </row>
    <row r="156" ht="43.5" customHeight="1">
      <c r="A156" s="9"/>
      <c r="B156" s="9"/>
      <c r="C156" s="76" t="s">
        <v>42</v>
      </c>
      <c r="D156" s="77" t="s">
        <v>43</v>
      </c>
      <c r="E156" s="77" t="s">
        <v>4</v>
      </c>
      <c r="F156" s="78" t="s">
        <v>5</v>
      </c>
      <c r="G156" s="9"/>
      <c r="H156" s="9"/>
      <c r="I156" s="9"/>
      <c r="J156" s="9"/>
      <c r="K156" s="9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24"/>
      <c r="X156" s="24"/>
      <c r="Y156" s="24"/>
      <c r="Z156" s="24"/>
    </row>
    <row r="157" ht="21.75" customHeight="1">
      <c r="A157" s="154" t="s">
        <v>219</v>
      </c>
      <c r="B157" s="327" t="s">
        <v>220</v>
      </c>
      <c r="C157" s="354">
        <f>C158+C159+C160+C161+C142+C164</f>
        <v>8000</v>
      </c>
      <c r="D157" s="345">
        <f>D158+D159+D160+D161+D162+D163+D164</f>
        <v>38000</v>
      </c>
      <c r="E157" s="344"/>
      <c r="F157" s="329">
        <f>F158+F159+F160+F161+F142+F163+F164</f>
        <v>9000</v>
      </c>
      <c r="G157" s="329">
        <f t="shared" ref="G157:G165" si="26">C157+D157+E157+F157</f>
        <v>55000</v>
      </c>
      <c r="H157" s="329">
        <f>SUM(H158:H164)</f>
        <v>27665</v>
      </c>
      <c r="I157" s="329">
        <f t="shared" ref="I157:I158" si="27">G157-H157</f>
        <v>27335</v>
      </c>
      <c r="J157" s="331"/>
      <c r="K157" s="346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24"/>
      <c r="X157" s="24"/>
      <c r="Y157" s="24"/>
      <c r="Z157" s="24"/>
    </row>
    <row r="158" ht="21.75" customHeight="1">
      <c r="A158" s="355"/>
      <c r="B158" s="92" t="s">
        <v>221</v>
      </c>
      <c r="C158" s="347"/>
      <c r="D158" s="348">
        <v>3000.0</v>
      </c>
      <c r="E158" s="347"/>
      <c r="F158" s="347">
        <v>1000.0</v>
      </c>
      <c r="G158" s="347">
        <f t="shared" si="26"/>
        <v>4000</v>
      </c>
      <c r="H158" s="347">
        <f>2805</f>
        <v>2805</v>
      </c>
      <c r="I158" s="347">
        <f t="shared" si="27"/>
        <v>1195</v>
      </c>
      <c r="J158" s="356" t="s">
        <v>222</v>
      </c>
      <c r="K158" s="338" t="s">
        <v>198</v>
      </c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24"/>
      <c r="X158" s="24"/>
      <c r="Y158" s="24"/>
      <c r="Z158" s="24"/>
    </row>
    <row r="159" ht="21.75" customHeight="1">
      <c r="A159" s="355"/>
      <c r="B159" s="92" t="s">
        <v>224</v>
      </c>
      <c r="C159" s="347">
        <v>3000.0</v>
      </c>
      <c r="D159" s="348"/>
      <c r="E159" s="347"/>
      <c r="F159" s="347">
        <v>3000.0</v>
      </c>
      <c r="G159" s="347">
        <f t="shared" si="26"/>
        <v>6000</v>
      </c>
      <c r="H159" s="347"/>
      <c r="I159" s="347"/>
      <c r="J159" s="356" t="s">
        <v>225</v>
      </c>
      <c r="K159" s="98" t="s">
        <v>198</v>
      </c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24"/>
      <c r="X159" s="24"/>
      <c r="Y159" s="24"/>
      <c r="Z159" s="24"/>
    </row>
    <row r="160" ht="21.75" customHeight="1">
      <c r="A160" s="355"/>
      <c r="B160" s="92" t="s">
        <v>226</v>
      </c>
      <c r="C160" s="347"/>
      <c r="D160" s="348">
        <v>5000.0</v>
      </c>
      <c r="E160" s="347"/>
      <c r="F160" s="347"/>
      <c r="G160" s="347">
        <f t="shared" si="26"/>
        <v>5000</v>
      </c>
      <c r="H160" s="347"/>
      <c r="I160" s="347"/>
      <c r="J160" s="356" t="s">
        <v>227</v>
      </c>
      <c r="K160" s="98" t="s">
        <v>228</v>
      </c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24"/>
      <c r="X160" s="24"/>
      <c r="Y160" s="24"/>
      <c r="Z160" s="24"/>
    </row>
    <row r="161" ht="21.75" customHeight="1">
      <c r="A161" s="355"/>
      <c r="B161" s="92" t="s">
        <v>229</v>
      </c>
      <c r="C161" s="347"/>
      <c r="D161" s="348"/>
      <c r="E161" s="347"/>
      <c r="F161" s="347"/>
      <c r="G161" s="347">
        <f t="shared" si="26"/>
        <v>0</v>
      </c>
      <c r="H161" s="347"/>
      <c r="I161" s="347"/>
      <c r="J161" s="95" t="s">
        <v>48</v>
      </c>
      <c r="K161" s="338" t="s">
        <v>198</v>
      </c>
      <c r="L161" s="304"/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  <c r="W161" s="24"/>
      <c r="X161" s="24"/>
      <c r="Y161" s="24"/>
      <c r="Z161" s="24"/>
    </row>
    <row r="162" ht="21.75" customHeight="1">
      <c r="A162" s="355"/>
      <c r="B162" s="355" t="s">
        <v>230</v>
      </c>
      <c r="C162" s="347"/>
      <c r="D162" s="348">
        <v>5000.0</v>
      </c>
      <c r="E162" s="347"/>
      <c r="F162" s="347"/>
      <c r="G162" s="347">
        <f t="shared" si="26"/>
        <v>5000</v>
      </c>
      <c r="H162" s="347">
        <f>5000</f>
        <v>5000</v>
      </c>
      <c r="I162" s="347">
        <f t="shared" ref="I162:I163" si="28">G162-H162</f>
        <v>0</v>
      </c>
      <c r="J162" s="498" t="s">
        <v>111</v>
      </c>
      <c r="K162" s="338" t="s">
        <v>198</v>
      </c>
      <c r="L162" s="304"/>
      <c r="M162" s="304"/>
      <c r="N162" s="304"/>
      <c r="O162" s="304"/>
      <c r="P162" s="304"/>
      <c r="Q162" s="304"/>
      <c r="R162" s="304"/>
      <c r="S162" s="304"/>
      <c r="T162" s="304"/>
      <c r="U162" s="304"/>
      <c r="V162" s="304"/>
      <c r="W162" s="24"/>
      <c r="X162" s="24"/>
      <c r="Y162" s="24"/>
      <c r="Z162" s="24"/>
    </row>
    <row r="163" ht="21.75" customHeight="1">
      <c r="A163" s="355"/>
      <c r="B163" s="355" t="s">
        <v>231</v>
      </c>
      <c r="C163" s="175"/>
      <c r="D163" s="347">
        <v>25000.0</v>
      </c>
      <c r="E163" s="347"/>
      <c r="F163" s="347">
        <v>5000.0</v>
      </c>
      <c r="G163" s="347">
        <f t="shared" si="26"/>
        <v>30000</v>
      </c>
      <c r="H163" s="347">
        <f>19860</f>
        <v>19860</v>
      </c>
      <c r="I163" s="347">
        <f t="shared" si="28"/>
        <v>10140</v>
      </c>
      <c r="J163" s="498" t="s">
        <v>232</v>
      </c>
      <c r="K163" s="338" t="s">
        <v>198</v>
      </c>
      <c r="L163" s="304"/>
      <c r="M163" s="304"/>
      <c r="N163" s="304"/>
      <c r="O163" s="304"/>
      <c r="P163" s="304"/>
      <c r="Q163" s="304"/>
      <c r="R163" s="304"/>
      <c r="S163" s="304"/>
      <c r="T163" s="304"/>
      <c r="U163" s="304"/>
      <c r="V163" s="304"/>
      <c r="W163" s="24"/>
      <c r="X163" s="24"/>
      <c r="Y163" s="24"/>
      <c r="Z163" s="24"/>
    </row>
    <row r="164" ht="21.75" customHeight="1">
      <c r="A164" s="355"/>
      <c r="B164" s="153" t="s">
        <v>233</v>
      </c>
      <c r="C164" s="352">
        <v>5000.0</v>
      </c>
      <c r="D164" s="351"/>
      <c r="E164" s="352"/>
      <c r="F164" s="352"/>
      <c r="G164" s="347">
        <f t="shared" si="26"/>
        <v>5000</v>
      </c>
      <c r="H164" s="347"/>
      <c r="I164" s="499"/>
      <c r="J164" s="246" t="s">
        <v>48</v>
      </c>
      <c r="K164" s="98" t="s">
        <v>228</v>
      </c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24"/>
      <c r="X164" s="24"/>
      <c r="Y164" s="24"/>
      <c r="Z164" s="24"/>
    </row>
    <row r="165" ht="21.75" customHeight="1">
      <c r="A165" s="360" t="s">
        <v>234</v>
      </c>
      <c r="B165" s="361" t="s">
        <v>235</v>
      </c>
      <c r="C165" s="362">
        <v>7000.0</v>
      </c>
      <c r="D165" s="80"/>
      <c r="E165" s="363"/>
      <c r="F165" s="363"/>
      <c r="G165" s="364">
        <f t="shared" si="26"/>
        <v>7000</v>
      </c>
      <c r="H165" s="80"/>
      <c r="I165" s="362">
        <f>G165-H165</f>
        <v>7000</v>
      </c>
      <c r="J165" s="489" t="s">
        <v>48</v>
      </c>
      <c r="K165" s="164" t="s">
        <v>228</v>
      </c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24"/>
      <c r="X165" s="24"/>
      <c r="Y165" s="24"/>
      <c r="Z165" s="24"/>
    </row>
    <row r="166" ht="21.75" customHeight="1">
      <c r="A166" s="134"/>
      <c r="B166" s="314"/>
      <c r="C166" s="366"/>
      <c r="D166" s="367"/>
      <c r="E166" s="367"/>
      <c r="F166" s="367"/>
      <c r="G166" s="342"/>
      <c r="H166" s="342"/>
      <c r="I166" s="342"/>
      <c r="J166" s="342"/>
      <c r="K166" s="342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24"/>
      <c r="X166" s="24"/>
      <c r="Y166" s="24"/>
      <c r="Z166" s="24"/>
    </row>
    <row r="167" ht="21.75" customHeight="1">
      <c r="A167" s="134"/>
      <c r="B167" s="314"/>
      <c r="C167" s="366"/>
      <c r="D167" s="367"/>
      <c r="E167" s="367"/>
      <c r="F167" s="367"/>
      <c r="G167" s="342"/>
      <c r="H167" s="342"/>
      <c r="I167" s="342"/>
      <c r="J167" s="342"/>
      <c r="K167" s="342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24"/>
      <c r="X167" s="24"/>
      <c r="Y167" s="24"/>
      <c r="Z167" s="24"/>
    </row>
    <row r="168" ht="21.75" customHeight="1">
      <c r="A168" s="134"/>
      <c r="B168" s="314"/>
      <c r="C168" s="366"/>
      <c r="D168" s="367"/>
      <c r="E168" s="367"/>
      <c r="F168" s="367"/>
      <c r="G168" s="342"/>
      <c r="H168" s="342"/>
      <c r="I168" s="342"/>
      <c r="J168" s="342"/>
      <c r="K168" s="342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24"/>
      <c r="X168" s="24"/>
      <c r="Y168" s="24"/>
      <c r="Z168" s="24"/>
    </row>
    <row r="169" ht="21.75" customHeight="1">
      <c r="A169" s="134"/>
      <c r="B169" s="314"/>
      <c r="C169" s="366"/>
      <c r="D169" s="367"/>
      <c r="E169" s="367"/>
      <c r="F169" s="367"/>
      <c r="G169" s="342"/>
      <c r="H169" s="342"/>
      <c r="I169" s="342"/>
      <c r="J169" s="342"/>
      <c r="K169" s="342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24"/>
      <c r="X169" s="24"/>
      <c r="Y169" s="24"/>
      <c r="Z169" s="24"/>
    </row>
    <row r="170" ht="21.75" customHeight="1">
      <c r="A170" s="134"/>
      <c r="B170" s="314"/>
      <c r="C170" s="366"/>
      <c r="D170" s="367"/>
      <c r="E170" s="367"/>
      <c r="F170" s="367"/>
      <c r="G170" s="342"/>
      <c r="H170" s="342"/>
      <c r="I170" s="342"/>
      <c r="J170" s="342"/>
      <c r="K170" s="342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24"/>
      <c r="X170" s="24"/>
      <c r="Y170" s="24"/>
      <c r="Z170" s="24"/>
    </row>
    <row r="171" ht="21.75" customHeight="1">
      <c r="A171" s="134"/>
      <c r="B171" s="314"/>
      <c r="C171" s="366"/>
      <c r="D171" s="367"/>
      <c r="E171" s="367"/>
      <c r="F171" s="367"/>
      <c r="G171" s="342"/>
      <c r="H171" s="342"/>
      <c r="I171" s="342"/>
      <c r="J171" s="342"/>
      <c r="K171" s="342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24"/>
      <c r="X171" s="24"/>
      <c r="Y171" s="24"/>
      <c r="Z171" s="24"/>
    </row>
    <row r="172" ht="24.0" customHeight="1">
      <c r="A172" s="134"/>
      <c r="B172" s="314"/>
      <c r="C172" s="366"/>
      <c r="D172" s="367"/>
      <c r="E172" s="367"/>
      <c r="F172" s="367"/>
      <c r="G172" s="342"/>
      <c r="H172" s="342"/>
      <c r="I172" s="342"/>
      <c r="J172" s="342"/>
      <c r="K172" s="342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24"/>
      <c r="X172" s="24"/>
      <c r="Y172" s="24"/>
      <c r="Z172" s="24"/>
    </row>
    <row r="173" ht="24.0" customHeight="1">
      <c r="A173" s="134"/>
      <c r="B173" s="314"/>
      <c r="C173" s="366"/>
      <c r="D173" s="367"/>
      <c r="E173" s="367"/>
      <c r="F173" s="367"/>
      <c r="G173" s="342"/>
      <c r="H173" s="342"/>
      <c r="I173" s="342"/>
      <c r="J173" s="342"/>
      <c r="K173" s="342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24"/>
      <c r="X173" s="24"/>
      <c r="Y173" s="24"/>
      <c r="Z173" s="24"/>
    </row>
    <row r="174" ht="24.0" customHeight="1">
      <c r="A174" s="134"/>
      <c r="B174" s="314"/>
      <c r="C174" s="366"/>
      <c r="D174" s="367"/>
      <c r="E174" s="367"/>
      <c r="F174" s="367"/>
      <c r="G174" s="342"/>
      <c r="H174" s="342"/>
      <c r="I174" s="342"/>
      <c r="J174" s="342"/>
      <c r="K174" s="342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24"/>
      <c r="X174" s="24"/>
      <c r="Y174" s="24"/>
      <c r="Z174" s="24"/>
    </row>
    <row r="175" ht="24.0" customHeight="1">
      <c r="A175" s="134"/>
      <c r="B175" s="314"/>
      <c r="C175" s="366"/>
      <c r="D175" s="367"/>
      <c r="E175" s="367"/>
      <c r="F175" s="367"/>
      <c r="G175" s="342"/>
      <c r="H175" s="342"/>
      <c r="I175" s="342"/>
      <c r="J175" s="342"/>
      <c r="K175" s="342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24"/>
      <c r="X175" s="24"/>
      <c r="Y175" s="24"/>
      <c r="Z175" s="24"/>
    </row>
    <row r="176" ht="24.0" customHeight="1">
      <c r="A176" s="134"/>
      <c r="B176" s="314"/>
      <c r="C176" s="366"/>
      <c r="D176" s="367"/>
      <c r="E176" s="367"/>
      <c r="F176" s="367"/>
      <c r="G176" s="342"/>
      <c r="H176" s="342"/>
      <c r="I176" s="342"/>
      <c r="J176" s="342"/>
      <c r="K176" s="342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24"/>
      <c r="X176" s="24"/>
      <c r="Y176" s="24"/>
      <c r="Z176" s="24"/>
    </row>
    <row r="177" ht="21.75" customHeight="1">
      <c r="A177" s="134"/>
      <c r="B177" s="314"/>
      <c r="C177" s="366"/>
      <c r="D177" s="367"/>
      <c r="E177" s="367"/>
      <c r="F177" s="367"/>
      <c r="G177" s="342"/>
      <c r="H177" s="342"/>
      <c r="I177" s="342"/>
      <c r="J177" s="342"/>
      <c r="K177" s="342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24"/>
      <c r="X177" s="24"/>
      <c r="Y177" s="24"/>
      <c r="Z177" s="24"/>
    </row>
    <row r="178" ht="21.75" customHeight="1">
      <c r="A178" s="71" t="s">
        <v>1</v>
      </c>
      <c r="B178" s="71" t="s">
        <v>37</v>
      </c>
      <c r="C178" s="72" t="s">
        <v>38</v>
      </c>
      <c r="D178" s="6"/>
      <c r="E178" s="6"/>
      <c r="F178" s="7"/>
      <c r="G178" s="73" t="s">
        <v>280</v>
      </c>
      <c r="H178" s="433" t="s">
        <v>281</v>
      </c>
      <c r="I178" s="433" t="s">
        <v>282</v>
      </c>
      <c r="J178" s="74" t="s">
        <v>40</v>
      </c>
      <c r="K178" s="75" t="s">
        <v>41</v>
      </c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24"/>
      <c r="X178" s="24"/>
      <c r="Y178" s="24"/>
      <c r="Z178" s="24"/>
    </row>
    <row r="179" ht="39.0" customHeight="1">
      <c r="A179" s="9"/>
      <c r="B179" s="9"/>
      <c r="C179" s="76" t="s">
        <v>42</v>
      </c>
      <c r="D179" s="77" t="s">
        <v>43</v>
      </c>
      <c r="E179" s="77" t="s">
        <v>4</v>
      </c>
      <c r="F179" s="78" t="s">
        <v>5</v>
      </c>
      <c r="G179" s="9"/>
      <c r="H179" s="9"/>
      <c r="I179" s="9"/>
      <c r="J179" s="9"/>
      <c r="K179" s="9"/>
      <c r="L179" s="342"/>
      <c r="M179" s="342"/>
      <c r="N179" s="342"/>
      <c r="O179" s="342"/>
      <c r="P179" s="342"/>
      <c r="Q179" s="342"/>
      <c r="R179" s="342"/>
      <c r="S179" s="342"/>
      <c r="T179" s="342"/>
      <c r="U179" s="342"/>
      <c r="V179" s="342"/>
      <c r="W179" s="24"/>
      <c r="X179" s="24"/>
      <c r="Y179" s="24"/>
      <c r="Z179" s="24"/>
    </row>
    <row r="180" ht="24.0" customHeight="1">
      <c r="A180" s="368" t="s">
        <v>236</v>
      </c>
      <c r="B180" s="7"/>
      <c r="C180" s="369">
        <f t="shared" ref="C180:D180" si="29">SUM(C181:C185)</f>
        <v>35000</v>
      </c>
      <c r="D180" s="369">
        <f t="shared" si="29"/>
        <v>50000</v>
      </c>
      <c r="E180" s="202"/>
      <c r="F180" s="370">
        <v>25000.0</v>
      </c>
      <c r="G180" s="201">
        <f t="shared" ref="G180:G185" si="30">C180+D180+E180+F180</f>
        <v>110000</v>
      </c>
      <c r="H180" s="201">
        <f>SUM(H181-H187)</f>
        <v>30000</v>
      </c>
      <c r="I180" s="201">
        <f t="shared" ref="I180:I183" si="31">G180-H180</f>
        <v>80000</v>
      </c>
      <c r="J180" s="205"/>
      <c r="K180" s="82"/>
      <c r="L180" s="342"/>
      <c r="M180" s="342"/>
      <c r="N180" s="342"/>
      <c r="O180" s="342"/>
      <c r="P180" s="342"/>
      <c r="Q180" s="342"/>
      <c r="R180" s="342"/>
      <c r="S180" s="342"/>
      <c r="T180" s="342"/>
      <c r="U180" s="342"/>
      <c r="V180" s="342"/>
      <c r="W180" s="24"/>
      <c r="X180" s="24"/>
      <c r="Y180" s="24"/>
      <c r="Z180" s="24"/>
    </row>
    <row r="181" ht="21.75" customHeight="1">
      <c r="A181" s="371" t="s">
        <v>237</v>
      </c>
      <c r="B181" s="232" t="s">
        <v>238</v>
      </c>
      <c r="C181" s="500">
        <v>10000.0</v>
      </c>
      <c r="D181" s="373">
        <v>20000.0</v>
      </c>
      <c r="E181" s="374"/>
      <c r="F181" s="127">
        <v>25000.0</v>
      </c>
      <c r="G181" s="375">
        <f t="shared" si="30"/>
        <v>55000</v>
      </c>
      <c r="H181" s="501">
        <f>10000+20000</f>
        <v>30000</v>
      </c>
      <c r="I181" s="501">
        <f t="shared" si="31"/>
        <v>25000</v>
      </c>
      <c r="J181" s="376" t="s">
        <v>48</v>
      </c>
      <c r="K181" s="377" t="s">
        <v>239</v>
      </c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24"/>
      <c r="X181" s="24"/>
      <c r="Y181" s="24"/>
      <c r="Z181" s="24"/>
    </row>
    <row r="182" ht="21.75" customHeight="1">
      <c r="A182" s="371" t="s">
        <v>240</v>
      </c>
      <c r="B182" s="226" t="s">
        <v>241</v>
      </c>
      <c r="C182" s="378">
        <v>10000.0</v>
      </c>
      <c r="D182" s="379">
        <v>10000.0</v>
      </c>
      <c r="E182" s="380"/>
      <c r="F182" s="381"/>
      <c r="G182" s="375">
        <f t="shared" si="30"/>
        <v>20000</v>
      </c>
      <c r="H182" s="501">
        <f>10000+2880+2040</f>
        <v>14920</v>
      </c>
      <c r="I182" s="501">
        <f t="shared" si="31"/>
        <v>5080</v>
      </c>
      <c r="J182" s="376" t="s">
        <v>48</v>
      </c>
      <c r="K182" s="377" t="s">
        <v>242</v>
      </c>
      <c r="L182" s="304"/>
      <c r="M182" s="304"/>
      <c r="N182" s="304"/>
      <c r="O182" s="304"/>
      <c r="P182" s="304"/>
      <c r="Q182" s="304"/>
      <c r="R182" s="304"/>
      <c r="S182" s="304"/>
      <c r="T182" s="304"/>
      <c r="U182" s="304"/>
      <c r="V182" s="304"/>
      <c r="W182" s="382"/>
      <c r="X182" s="382"/>
      <c r="Y182" s="382"/>
      <c r="Z182" s="382"/>
    </row>
    <row r="183" ht="21.75" customHeight="1">
      <c r="A183" s="371" t="s">
        <v>243</v>
      </c>
      <c r="B183" s="226" t="s">
        <v>244</v>
      </c>
      <c r="C183" s="383">
        <v>5000.0</v>
      </c>
      <c r="D183" s="379">
        <v>5000.0</v>
      </c>
      <c r="E183" s="380"/>
      <c r="F183" s="381"/>
      <c r="G183" s="375">
        <f t="shared" si="30"/>
        <v>10000</v>
      </c>
      <c r="H183" s="501">
        <f>5000</f>
        <v>5000</v>
      </c>
      <c r="I183" s="501">
        <f t="shared" si="31"/>
        <v>5000</v>
      </c>
      <c r="J183" s="376" t="s">
        <v>48</v>
      </c>
      <c r="K183" s="252" t="s">
        <v>245</v>
      </c>
      <c r="L183" s="342"/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24"/>
      <c r="X183" s="24"/>
      <c r="Y183" s="24"/>
      <c r="Z183" s="24"/>
    </row>
    <row r="184" ht="20.25" customHeight="1">
      <c r="A184" s="371" t="s">
        <v>246</v>
      </c>
      <c r="B184" s="243" t="s">
        <v>247</v>
      </c>
      <c r="C184" s="384">
        <v>5000.0</v>
      </c>
      <c r="D184" s="385">
        <v>10000.0</v>
      </c>
      <c r="E184" s="386"/>
      <c r="F184" s="387"/>
      <c r="G184" s="375">
        <f t="shared" si="30"/>
        <v>15000</v>
      </c>
      <c r="H184" s="501"/>
      <c r="I184" s="501"/>
      <c r="J184" s="376" t="s">
        <v>48</v>
      </c>
      <c r="K184" s="388" t="s">
        <v>248</v>
      </c>
      <c r="L184" s="342"/>
      <c r="M184" s="342"/>
      <c r="N184" s="342"/>
      <c r="O184" s="342"/>
      <c r="P184" s="342"/>
      <c r="Q184" s="342"/>
      <c r="R184" s="342"/>
      <c r="S184" s="342"/>
      <c r="T184" s="342"/>
      <c r="U184" s="342"/>
      <c r="V184" s="342"/>
      <c r="W184" s="24"/>
      <c r="X184" s="24"/>
      <c r="Y184" s="24"/>
      <c r="Z184" s="24"/>
    </row>
    <row r="185" ht="21.75" customHeight="1">
      <c r="A185" s="371" t="s">
        <v>249</v>
      </c>
      <c r="B185" s="389" t="s">
        <v>250</v>
      </c>
      <c r="C185" s="390">
        <v>5000.0</v>
      </c>
      <c r="D185" s="385">
        <v>5000.0</v>
      </c>
      <c r="E185" s="386"/>
      <c r="F185" s="387"/>
      <c r="G185" s="391">
        <f t="shared" si="30"/>
        <v>10000</v>
      </c>
      <c r="H185" s="501">
        <f>5000</f>
        <v>5000</v>
      </c>
      <c r="I185" s="501">
        <f>G185-H185</f>
        <v>5000</v>
      </c>
      <c r="J185" s="376" t="s">
        <v>48</v>
      </c>
      <c r="K185" s="388" t="s">
        <v>251</v>
      </c>
      <c r="L185" s="342"/>
      <c r="M185" s="342"/>
      <c r="N185" s="342"/>
      <c r="O185" s="342"/>
      <c r="P185" s="342"/>
      <c r="Q185" s="342"/>
      <c r="R185" s="342"/>
      <c r="S185" s="342"/>
      <c r="T185" s="342"/>
      <c r="U185" s="342"/>
      <c r="V185" s="342"/>
      <c r="W185" s="24"/>
      <c r="X185" s="24"/>
      <c r="Y185" s="24"/>
      <c r="Z185" s="24"/>
    </row>
    <row r="186" ht="21.75" customHeight="1">
      <c r="A186" s="371" t="s">
        <v>252</v>
      </c>
      <c r="B186" s="392" t="s">
        <v>253</v>
      </c>
      <c r="C186" s="393"/>
      <c r="D186" s="379"/>
      <c r="E186" s="380"/>
      <c r="F186" s="381"/>
      <c r="G186" s="322"/>
      <c r="H186" s="322"/>
      <c r="I186" s="322"/>
      <c r="J186" s="376" t="s">
        <v>48</v>
      </c>
      <c r="K186" s="252" t="s">
        <v>254</v>
      </c>
      <c r="L186" s="342"/>
      <c r="M186" s="342"/>
      <c r="N186" s="342"/>
      <c r="O186" s="342"/>
      <c r="P186" s="342"/>
      <c r="Q186" s="342"/>
      <c r="R186" s="342"/>
      <c r="S186" s="342"/>
      <c r="T186" s="342"/>
      <c r="U186" s="342"/>
      <c r="V186" s="342"/>
      <c r="W186" s="24"/>
      <c r="X186" s="24"/>
      <c r="Y186" s="24"/>
      <c r="Z186" s="24"/>
    </row>
    <row r="187" ht="21.75" customHeight="1">
      <c r="A187" s="371" t="s">
        <v>255</v>
      </c>
      <c r="B187" s="392" t="s">
        <v>256</v>
      </c>
      <c r="C187" s="393"/>
      <c r="D187" s="379"/>
      <c r="E187" s="380"/>
      <c r="F187" s="381"/>
      <c r="G187" s="322"/>
      <c r="H187" s="322"/>
      <c r="I187" s="322"/>
      <c r="J187" s="376" t="s">
        <v>48</v>
      </c>
      <c r="K187" s="252" t="s">
        <v>257</v>
      </c>
      <c r="L187" s="342"/>
      <c r="M187" s="342"/>
      <c r="N187" s="342"/>
      <c r="O187" s="342"/>
      <c r="P187" s="342"/>
      <c r="Q187" s="342"/>
      <c r="R187" s="342"/>
      <c r="S187" s="342"/>
      <c r="T187" s="342"/>
      <c r="U187" s="342"/>
      <c r="V187" s="342"/>
      <c r="W187" s="24"/>
      <c r="X187" s="24"/>
      <c r="Y187" s="24"/>
      <c r="Z187" s="24"/>
    </row>
    <row r="188" ht="21.75" customHeight="1">
      <c r="A188" s="394"/>
      <c r="B188" s="395"/>
      <c r="C188" s="396"/>
      <c r="D188" s="397"/>
      <c r="E188" s="398"/>
      <c r="F188" s="118"/>
      <c r="G188" s="90"/>
      <c r="H188" s="90"/>
      <c r="I188" s="90"/>
      <c r="J188" s="90"/>
      <c r="K188" s="90"/>
      <c r="L188" s="342"/>
      <c r="M188" s="342"/>
      <c r="N188" s="342"/>
      <c r="O188" s="342"/>
      <c r="P188" s="342"/>
      <c r="Q188" s="342"/>
      <c r="R188" s="342"/>
      <c r="S188" s="342"/>
      <c r="T188" s="342"/>
      <c r="U188" s="342"/>
      <c r="V188" s="342"/>
      <c r="W188" s="24"/>
      <c r="X188" s="24"/>
      <c r="Y188" s="24"/>
      <c r="Z188" s="24"/>
    </row>
    <row r="189" ht="21.75" customHeight="1">
      <c r="A189" s="394"/>
      <c r="B189" s="395"/>
      <c r="C189" s="396"/>
      <c r="D189" s="397"/>
      <c r="E189" s="398"/>
      <c r="F189" s="118"/>
      <c r="G189" s="90"/>
      <c r="H189" s="90"/>
      <c r="I189" s="90"/>
      <c r="J189" s="90"/>
      <c r="K189" s="90"/>
      <c r="L189" s="342"/>
      <c r="M189" s="342"/>
      <c r="N189" s="342"/>
      <c r="O189" s="342"/>
      <c r="P189" s="342"/>
      <c r="Q189" s="342"/>
      <c r="R189" s="342"/>
      <c r="S189" s="342"/>
      <c r="T189" s="342"/>
      <c r="U189" s="342"/>
      <c r="V189" s="342"/>
      <c r="W189" s="24"/>
      <c r="X189" s="24"/>
      <c r="Y189" s="24"/>
      <c r="Z189" s="24"/>
    </row>
    <row r="190" ht="21.75" customHeight="1">
      <c r="A190" s="394"/>
      <c r="B190" s="395"/>
      <c r="C190" s="396"/>
      <c r="D190" s="397"/>
      <c r="E190" s="398"/>
      <c r="F190" s="118"/>
      <c r="G190" s="90"/>
      <c r="H190" s="90"/>
      <c r="I190" s="90"/>
      <c r="J190" s="90"/>
      <c r="K190" s="90"/>
      <c r="L190" s="342"/>
      <c r="M190" s="342"/>
      <c r="N190" s="342"/>
      <c r="O190" s="342"/>
      <c r="P190" s="342"/>
      <c r="Q190" s="342"/>
      <c r="R190" s="342"/>
      <c r="S190" s="342"/>
      <c r="T190" s="342"/>
      <c r="U190" s="342"/>
      <c r="V190" s="342"/>
      <c r="W190" s="24"/>
      <c r="X190" s="24"/>
      <c r="Y190" s="24"/>
      <c r="Z190" s="24"/>
    </row>
    <row r="191" ht="21.75" customHeight="1">
      <c r="A191" s="394"/>
      <c r="B191" s="395"/>
      <c r="C191" s="396"/>
      <c r="D191" s="397"/>
      <c r="E191" s="398"/>
      <c r="F191" s="118"/>
      <c r="G191" s="90"/>
      <c r="H191" s="90"/>
      <c r="I191" s="90"/>
      <c r="J191" s="90"/>
      <c r="K191" s="90"/>
      <c r="L191" s="342"/>
      <c r="M191" s="342"/>
      <c r="N191" s="342"/>
      <c r="O191" s="342"/>
      <c r="P191" s="342"/>
      <c r="Q191" s="342"/>
      <c r="R191" s="342"/>
      <c r="S191" s="342"/>
      <c r="T191" s="342"/>
      <c r="U191" s="342"/>
      <c r="V191" s="342"/>
      <c r="W191" s="24"/>
      <c r="X191" s="24"/>
      <c r="Y191" s="24"/>
      <c r="Z191" s="24"/>
    </row>
    <row r="192" ht="21.75" customHeight="1">
      <c r="A192" s="394"/>
      <c r="B192" s="395"/>
      <c r="C192" s="396"/>
      <c r="D192" s="397"/>
      <c r="E192" s="398"/>
      <c r="F192" s="118"/>
      <c r="G192" s="90"/>
      <c r="H192" s="90"/>
      <c r="I192" s="90"/>
      <c r="J192" s="90"/>
      <c r="K192" s="90"/>
      <c r="L192" s="342"/>
      <c r="M192" s="342"/>
      <c r="N192" s="342"/>
      <c r="O192" s="342"/>
      <c r="P192" s="342"/>
      <c r="Q192" s="342"/>
      <c r="R192" s="342"/>
      <c r="S192" s="342"/>
      <c r="T192" s="342"/>
      <c r="U192" s="342"/>
      <c r="V192" s="342"/>
      <c r="W192" s="24"/>
      <c r="X192" s="24"/>
      <c r="Y192" s="24"/>
      <c r="Z192" s="24"/>
    </row>
    <row r="193" ht="21.75" customHeight="1">
      <c r="A193" s="394"/>
      <c r="B193" s="395"/>
      <c r="C193" s="396"/>
      <c r="D193" s="397"/>
      <c r="E193" s="398"/>
      <c r="F193" s="118"/>
      <c r="G193" s="90"/>
      <c r="H193" s="90"/>
      <c r="I193" s="90"/>
      <c r="J193" s="90"/>
      <c r="K193" s="90"/>
      <c r="L193" s="342"/>
      <c r="M193" s="342"/>
      <c r="N193" s="342"/>
      <c r="O193" s="342"/>
      <c r="P193" s="342"/>
      <c r="Q193" s="342"/>
      <c r="R193" s="342"/>
      <c r="S193" s="342"/>
      <c r="T193" s="342"/>
      <c r="U193" s="342"/>
      <c r="V193" s="342"/>
      <c r="W193" s="24"/>
      <c r="X193" s="24"/>
      <c r="Y193" s="24"/>
      <c r="Z193" s="24"/>
    </row>
    <row r="194" ht="19.5" customHeight="1">
      <c r="A194" s="134"/>
      <c r="B194" s="200"/>
      <c r="C194" s="412"/>
      <c r="D194" s="412"/>
      <c r="E194" s="412"/>
      <c r="F194" s="412"/>
      <c r="G194" s="342"/>
      <c r="H194" s="342"/>
      <c r="I194" s="342"/>
      <c r="J194" s="342"/>
      <c r="K194" s="342"/>
      <c r="L194" s="342"/>
      <c r="M194" s="342"/>
      <c r="N194" s="342"/>
      <c r="O194" s="342"/>
      <c r="P194" s="342"/>
      <c r="Q194" s="342"/>
      <c r="R194" s="342"/>
      <c r="S194" s="342"/>
      <c r="T194" s="342"/>
      <c r="U194" s="342"/>
      <c r="V194" s="342"/>
      <c r="W194" s="24"/>
      <c r="X194" s="24"/>
      <c r="Y194" s="24"/>
      <c r="Z194" s="24"/>
    </row>
    <row r="195" ht="19.5" customHeight="1">
      <c r="A195" s="71" t="s">
        <v>1</v>
      </c>
      <c r="B195" s="71" t="s">
        <v>258</v>
      </c>
      <c r="C195" s="72" t="s">
        <v>38</v>
      </c>
      <c r="D195" s="6"/>
      <c r="E195" s="6"/>
      <c r="F195" s="7"/>
      <c r="G195" s="73" t="s">
        <v>280</v>
      </c>
      <c r="H195" s="433" t="s">
        <v>281</v>
      </c>
      <c r="I195" s="433" t="s">
        <v>282</v>
      </c>
      <c r="J195" s="502"/>
      <c r="K195" s="51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24"/>
      <c r="X195" s="24"/>
      <c r="Y195" s="24"/>
      <c r="Z195" s="24"/>
    </row>
    <row r="196" ht="42.0" customHeight="1">
      <c r="A196" s="9"/>
      <c r="B196" s="9"/>
      <c r="C196" s="76" t="s">
        <v>42</v>
      </c>
      <c r="D196" s="77" t="s">
        <v>43</v>
      </c>
      <c r="E196" s="77" t="s">
        <v>4</v>
      </c>
      <c r="F196" s="78" t="s">
        <v>5</v>
      </c>
      <c r="G196" s="9"/>
      <c r="H196" s="9"/>
      <c r="I196" s="9"/>
      <c r="J196" s="502"/>
      <c r="K196" s="51"/>
      <c r="L196" s="342"/>
      <c r="M196" s="342"/>
      <c r="N196" s="342"/>
      <c r="O196" s="342"/>
      <c r="P196" s="342"/>
      <c r="Q196" s="342"/>
      <c r="R196" s="342"/>
      <c r="S196" s="342"/>
      <c r="T196" s="342"/>
      <c r="U196" s="342"/>
      <c r="V196" s="342"/>
      <c r="W196" s="24"/>
      <c r="X196" s="24"/>
      <c r="Y196" s="24"/>
      <c r="Z196" s="24"/>
    </row>
    <row r="197" ht="19.5" customHeight="1">
      <c r="A197" s="401" t="s">
        <v>259</v>
      </c>
      <c r="B197" s="402"/>
      <c r="C197" s="242">
        <f>SUM(C198:C203)</f>
        <v>652569.8</v>
      </c>
      <c r="D197" s="202"/>
      <c r="E197" s="202"/>
      <c r="F197" s="403"/>
      <c r="G197" s="404">
        <f t="shared" ref="G197:G203" si="32">C197+D197+E197+F197</f>
        <v>652569.8</v>
      </c>
      <c r="H197" s="404">
        <f>H198+H199+H200+H201+H202+H203</f>
        <v>560779.92</v>
      </c>
      <c r="I197" s="404">
        <f t="shared" ref="I197:I203" si="33">G197-H197</f>
        <v>91789.88</v>
      </c>
      <c r="J197" s="503"/>
      <c r="K197" s="57"/>
      <c r="L197" s="342"/>
      <c r="M197" s="342"/>
      <c r="N197" s="342"/>
      <c r="O197" s="342"/>
      <c r="P197" s="342"/>
      <c r="Q197" s="342"/>
      <c r="R197" s="342"/>
      <c r="S197" s="342"/>
      <c r="T197" s="342"/>
      <c r="U197" s="342"/>
      <c r="V197" s="342"/>
      <c r="W197" s="24"/>
      <c r="X197" s="24"/>
      <c r="Y197" s="24"/>
      <c r="Z197" s="24"/>
    </row>
    <row r="198" ht="19.5" customHeight="1">
      <c r="A198" s="225" t="s">
        <v>260</v>
      </c>
      <c r="B198" s="405" t="s">
        <v>261</v>
      </c>
      <c r="C198" s="380">
        <v>52569.8</v>
      </c>
      <c r="D198" s="250"/>
      <c r="E198" s="39"/>
      <c r="F198" s="406"/>
      <c r="G198" s="407">
        <f t="shared" si="32"/>
        <v>52569.8</v>
      </c>
      <c r="H198" s="407">
        <f>51650</f>
        <v>51650</v>
      </c>
      <c r="I198" s="407">
        <f t="shared" si="33"/>
        <v>919.8</v>
      </c>
      <c r="J198" s="342"/>
      <c r="K198" s="313"/>
      <c r="L198" s="410"/>
      <c r="M198" s="410"/>
      <c r="N198" s="410"/>
      <c r="O198" s="410"/>
      <c r="P198" s="410"/>
      <c r="Q198" s="410"/>
      <c r="R198" s="410"/>
      <c r="S198" s="410"/>
      <c r="T198" s="410"/>
      <c r="U198" s="410"/>
      <c r="V198" s="410"/>
      <c r="W198" s="24"/>
      <c r="X198" s="24"/>
      <c r="Y198" s="24"/>
      <c r="Z198" s="24"/>
    </row>
    <row r="199" ht="19.5" customHeight="1">
      <c r="A199" s="225" t="s">
        <v>58</v>
      </c>
      <c r="B199" s="411" t="s">
        <v>263</v>
      </c>
      <c r="C199" s="380">
        <v>380000.0</v>
      </c>
      <c r="D199" s="39"/>
      <c r="E199" s="39"/>
      <c r="F199" s="406"/>
      <c r="G199" s="407">
        <f t="shared" si="32"/>
        <v>380000</v>
      </c>
      <c r="H199" s="407">
        <f>57079.26+804+24048.12+26061.9+892.92+27213.6+14859.66+1726.45+856+864.03+104948.6+33703.23</f>
        <v>293057.77</v>
      </c>
      <c r="I199" s="407">
        <f t="shared" si="33"/>
        <v>86942.23</v>
      </c>
      <c r="J199" s="342"/>
      <c r="K199" s="313"/>
      <c r="L199" s="342"/>
      <c r="M199" s="342"/>
      <c r="N199" s="342"/>
      <c r="O199" s="342"/>
      <c r="P199" s="342"/>
      <c r="Q199" s="342"/>
      <c r="R199" s="342"/>
      <c r="S199" s="342"/>
      <c r="T199" s="342"/>
      <c r="U199" s="342"/>
      <c r="V199" s="342"/>
      <c r="W199" s="24"/>
      <c r="X199" s="24"/>
      <c r="Y199" s="24"/>
      <c r="Z199" s="24"/>
    </row>
    <row r="200" ht="19.5" customHeight="1">
      <c r="A200" s="225" t="s">
        <v>264</v>
      </c>
      <c r="B200" s="411" t="s">
        <v>265</v>
      </c>
      <c r="C200" s="380">
        <v>60000.0</v>
      </c>
      <c r="D200" s="39"/>
      <c r="E200" s="39"/>
      <c r="F200" s="406"/>
      <c r="G200" s="407">
        <f t="shared" si="32"/>
        <v>60000</v>
      </c>
      <c r="H200" s="407">
        <f>2000+1000+500+1000+500+500+500+500+500+2000+2000+2000+2000+500+2000+1500+2000+2000+1000+500+2000+1000+3000+500+500+200+1000+1000+1000+2000+1000+500+500+1000+1000+1000+1000+1000+1000+1000+1000+1000+1000+1000+1000+1000+2000+1000+1000+1000+500+1000+3440+1000+500+1000+1000+1000</f>
        <v>66140</v>
      </c>
      <c r="I200" s="504">
        <f t="shared" si="33"/>
        <v>-6140</v>
      </c>
      <c r="J200" s="342"/>
      <c r="K200" s="313"/>
      <c r="L200" s="342"/>
      <c r="M200" s="342"/>
      <c r="N200" s="342"/>
      <c r="O200" s="342"/>
      <c r="P200" s="342"/>
      <c r="Q200" s="342"/>
      <c r="R200" s="342"/>
      <c r="S200" s="342"/>
      <c r="T200" s="342"/>
      <c r="U200" s="342"/>
      <c r="V200" s="342"/>
      <c r="W200" s="24"/>
      <c r="X200" s="24"/>
      <c r="Y200" s="24"/>
      <c r="Z200" s="24"/>
    </row>
    <row r="201" ht="19.5" customHeight="1">
      <c r="A201" s="225" t="s">
        <v>267</v>
      </c>
      <c r="B201" s="411" t="s">
        <v>268</v>
      </c>
      <c r="C201" s="380">
        <v>60000.0</v>
      </c>
      <c r="D201" s="39"/>
      <c r="E201" s="39"/>
      <c r="F201" s="406"/>
      <c r="G201" s="407">
        <f t="shared" si="32"/>
        <v>60000</v>
      </c>
      <c r="H201" s="407">
        <f>2600+2540+1700+3850+1200+1290+10919.1+2540+450</f>
        <v>27089.1</v>
      </c>
      <c r="I201" s="407">
        <f t="shared" si="33"/>
        <v>32910.9</v>
      </c>
      <c r="J201" s="342"/>
      <c r="K201" s="313"/>
      <c r="L201" s="342"/>
      <c r="M201" s="342"/>
      <c r="N201" s="342"/>
      <c r="O201" s="342"/>
      <c r="P201" s="342"/>
      <c r="Q201" s="342"/>
      <c r="R201" s="342"/>
      <c r="S201" s="342"/>
      <c r="T201" s="342"/>
      <c r="U201" s="342"/>
      <c r="V201" s="342"/>
      <c r="W201" s="24"/>
      <c r="X201" s="24"/>
      <c r="Y201" s="24"/>
      <c r="Z201" s="24"/>
    </row>
    <row r="202" ht="19.5" customHeight="1">
      <c r="A202" s="225" t="s">
        <v>269</v>
      </c>
      <c r="B202" s="411" t="s">
        <v>270</v>
      </c>
      <c r="C202" s="380">
        <v>70000.0</v>
      </c>
      <c r="D202" s="39"/>
      <c r="E202" s="39"/>
      <c r="F202" s="406"/>
      <c r="G202" s="407">
        <f t="shared" si="32"/>
        <v>70000</v>
      </c>
      <c r="H202" s="407">
        <f>9120+4000+9600+8570+4000+7200+25680+14440+4000+9730+8000+2000</f>
        <v>106340</v>
      </c>
      <c r="I202" s="504">
        <f t="shared" si="33"/>
        <v>-36340</v>
      </c>
      <c r="J202" s="342"/>
      <c r="K202" s="313"/>
      <c r="L202" s="342"/>
      <c r="M202" s="342"/>
      <c r="N202" s="342"/>
      <c r="O202" s="342"/>
      <c r="P202" s="342"/>
      <c r="Q202" s="342"/>
      <c r="R202" s="342"/>
      <c r="S202" s="342"/>
      <c r="T202" s="342"/>
      <c r="U202" s="342"/>
      <c r="V202" s="342"/>
      <c r="W202" s="24"/>
      <c r="X202" s="24"/>
      <c r="Y202" s="24"/>
      <c r="Z202" s="24"/>
    </row>
    <row r="203" ht="16.5" customHeight="1">
      <c r="A203" s="225" t="s">
        <v>271</v>
      </c>
      <c r="B203" s="411" t="s">
        <v>272</v>
      </c>
      <c r="C203" s="380">
        <v>30000.0</v>
      </c>
      <c r="D203" s="39"/>
      <c r="E203" s="39"/>
      <c r="F203" s="406"/>
      <c r="G203" s="407">
        <f t="shared" si="32"/>
        <v>30000</v>
      </c>
      <c r="H203" s="407">
        <f>2700+4403.05+1700+7700</f>
        <v>16503.05</v>
      </c>
      <c r="I203" s="407">
        <f t="shared" si="33"/>
        <v>13496.95</v>
      </c>
      <c r="J203" s="342"/>
      <c r="K203" s="313"/>
      <c r="L203" s="342"/>
      <c r="M203" s="342"/>
      <c r="N203" s="342"/>
      <c r="O203" s="342"/>
      <c r="P203" s="342"/>
      <c r="Q203" s="342"/>
      <c r="R203" s="342"/>
      <c r="S203" s="342"/>
      <c r="T203" s="342"/>
      <c r="U203" s="342"/>
      <c r="V203" s="342"/>
      <c r="W203" s="24"/>
      <c r="X203" s="24"/>
      <c r="Y203" s="24"/>
      <c r="Z203" s="24"/>
    </row>
    <row r="204" ht="15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9.5" customHeight="1">
      <c r="A205" s="134"/>
      <c r="B205" s="200"/>
      <c r="C205" s="412"/>
      <c r="D205" s="412"/>
      <c r="E205" s="412"/>
      <c r="F205" s="412"/>
      <c r="G205" s="342"/>
      <c r="H205" s="342"/>
      <c r="I205" s="342"/>
      <c r="J205" s="342"/>
      <c r="K205" s="342"/>
      <c r="L205" s="413"/>
      <c r="M205" s="413"/>
      <c r="N205" s="413"/>
      <c r="O205" s="413"/>
      <c r="P205" s="413"/>
      <c r="Q205" s="413"/>
      <c r="R205" s="413"/>
      <c r="S205" s="413"/>
      <c r="T205" s="413"/>
      <c r="U205" s="413"/>
      <c r="V205" s="413"/>
      <c r="W205" s="24"/>
      <c r="X205" s="24"/>
      <c r="Y205" s="24"/>
      <c r="Z205" s="24"/>
    </row>
    <row r="206" ht="19.5" customHeight="1">
      <c r="A206" s="134"/>
      <c r="B206" s="200"/>
      <c r="C206" s="412"/>
      <c r="D206" s="412"/>
      <c r="E206" s="412"/>
      <c r="F206" s="412"/>
      <c r="G206" s="342"/>
      <c r="H206" s="342"/>
      <c r="I206" s="342"/>
      <c r="J206" s="342"/>
      <c r="K206" s="342"/>
      <c r="L206" s="413"/>
      <c r="M206" s="413"/>
      <c r="N206" s="413"/>
      <c r="O206" s="413"/>
      <c r="P206" s="413"/>
      <c r="Q206" s="413"/>
      <c r="R206" s="413"/>
      <c r="S206" s="413"/>
      <c r="T206" s="413"/>
      <c r="U206" s="413"/>
      <c r="V206" s="413"/>
      <c r="W206" s="24"/>
      <c r="X206" s="24"/>
      <c r="Y206" s="24"/>
      <c r="Z206" s="24"/>
    </row>
    <row r="207" ht="19.5" customHeight="1">
      <c r="A207" s="414" t="s">
        <v>1</v>
      </c>
      <c r="B207" s="415" t="s">
        <v>273</v>
      </c>
      <c r="C207" s="72" t="s">
        <v>38</v>
      </c>
      <c r="D207" s="6"/>
      <c r="E207" s="6"/>
      <c r="F207" s="7"/>
      <c r="G207" s="505" t="s">
        <v>290</v>
      </c>
      <c r="H207" s="74" t="s">
        <v>281</v>
      </c>
      <c r="I207" s="74" t="s">
        <v>282</v>
      </c>
      <c r="J207" s="410"/>
      <c r="K207" s="410"/>
      <c r="L207" s="416"/>
      <c r="M207" s="416"/>
      <c r="N207" s="416"/>
      <c r="O207" s="416"/>
      <c r="P207" s="416"/>
      <c r="Q207" s="416"/>
      <c r="R207" s="416"/>
      <c r="S207" s="416"/>
      <c r="T207" s="416"/>
      <c r="U207" s="416"/>
      <c r="V207" s="416"/>
      <c r="W207" s="24"/>
      <c r="X207" s="24"/>
      <c r="Y207" s="24"/>
      <c r="Z207" s="24"/>
    </row>
    <row r="208" ht="19.5" customHeight="1">
      <c r="A208" s="9"/>
      <c r="B208" s="417"/>
      <c r="C208" s="76" t="s">
        <v>42</v>
      </c>
      <c r="D208" s="77" t="s">
        <v>43</v>
      </c>
      <c r="E208" s="77" t="s">
        <v>4</v>
      </c>
      <c r="F208" s="78" t="s">
        <v>5</v>
      </c>
      <c r="G208" s="506"/>
      <c r="H208" s="9"/>
      <c r="I208" s="9"/>
      <c r="J208" s="416"/>
      <c r="K208" s="416"/>
      <c r="L208" s="413"/>
      <c r="M208" s="413"/>
      <c r="N208" s="413"/>
      <c r="O208" s="413"/>
      <c r="P208" s="413"/>
      <c r="Q208" s="413"/>
      <c r="R208" s="413"/>
      <c r="S208" s="413"/>
      <c r="T208" s="413"/>
      <c r="U208" s="413"/>
      <c r="V208" s="413"/>
      <c r="W208" s="24"/>
      <c r="X208" s="24"/>
      <c r="Y208" s="24"/>
      <c r="Z208" s="24"/>
    </row>
    <row r="209" ht="19.5" customHeight="1">
      <c r="A209" s="225" t="s">
        <v>260</v>
      </c>
      <c r="B209" s="418" t="s">
        <v>275</v>
      </c>
      <c r="C209" s="419">
        <f t="shared" ref="C209:F209" si="34">C5</f>
        <v>300000</v>
      </c>
      <c r="D209" s="420">
        <f t="shared" si="34"/>
        <v>250000</v>
      </c>
      <c r="E209" s="420" t="str">
        <f t="shared" si="34"/>
        <v/>
      </c>
      <c r="F209" s="420" t="str">
        <f t="shared" si="34"/>
        <v/>
      </c>
      <c r="G209" s="507">
        <f t="shared" ref="G209:G216" si="36">C209+D209+E209+F209</f>
        <v>550000</v>
      </c>
      <c r="H209" s="508">
        <f>H5</f>
        <v>465333</v>
      </c>
      <c r="I209" s="508">
        <f t="shared" ref="I209:I215" si="37">G209-H209</f>
        <v>84667</v>
      </c>
      <c r="J209" s="413"/>
      <c r="K209" s="413"/>
      <c r="L209" s="422"/>
      <c r="M209" s="422"/>
      <c r="N209" s="422"/>
      <c r="O209" s="422"/>
      <c r="P209" s="422"/>
      <c r="Q209" s="422"/>
      <c r="R209" s="422"/>
      <c r="S209" s="422"/>
      <c r="T209" s="422"/>
      <c r="U209" s="422"/>
      <c r="V209" s="422"/>
      <c r="W209" s="24"/>
      <c r="X209" s="24"/>
      <c r="Y209" s="24"/>
      <c r="Z209" s="24"/>
    </row>
    <row r="210" ht="19.5" customHeight="1">
      <c r="A210" s="225" t="s">
        <v>58</v>
      </c>
      <c r="B210" s="423" t="s">
        <v>276</v>
      </c>
      <c r="C210" s="419">
        <f t="shared" ref="C210:F210" si="35">C69</f>
        <v>50000</v>
      </c>
      <c r="D210" s="420" t="str">
        <f t="shared" si="35"/>
        <v/>
      </c>
      <c r="E210" s="420" t="str">
        <f t="shared" si="35"/>
        <v/>
      </c>
      <c r="F210" s="420">
        <f t="shared" si="35"/>
        <v>5000</v>
      </c>
      <c r="G210" s="507">
        <f t="shared" si="36"/>
        <v>55000</v>
      </c>
      <c r="H210" s="508">
        <f>H69</f>
        <v>20609</v>
      </c>
      <c r="I210" s="508">
        <f t="shared" si="37"/>
        <v>34391</v>
      </c>
      <c r="J210" s="413"/>
      <c r="K210" s="413"/>
      <c r="L210" s="424"/>
      <c r="M210" s="424"/>
      <c r="N210" s="424"/>
      <c r="O210" s="424"/>
      <c r="P210" s="424"/>
      <c r="Q210" s="424"/>
      <c r="R210" s="424"/>
      <c r="S210" s="424"/>
      <c r="T210" s="424"/>
      <c r="U210" s="424"/>
      <c r="V210" s="424"/>
      <c r="W210" s="24"/>
      <c r="X210" s="24"/>
      <c r="Y210" s="24"/>
      <c r="Z210" s="24"/>
    </row>
    <row r="211" ht="19.5" customHeight="1">
      <c r="A211" s="225" t="s">
        <v>264</v>
      </c>
      <c r="B211" s="418" t="s">
        <v>277</v>
      </c>
      <c r="C211" s="419">
        <f t="shared" ref="C211:F211" si="38">C90</f>
        <v>170000</v>
      </c>
      <c r="D211" s="420" t="str">
        <f t="shared" si="38"/>
        <v/>
      </c>
      <c r="E211" s="420">
        <f t="shared" si="38"/>
        <v>917400.31</v>
      </c>
      <c r="F211" s="420">
        <f t="shared" si="38"/>
        <v>380000</v>
      </c>
      <c r="G211" s="507">
        <f t="shared" si="36"/>
        <v>1467400.31</v>
      </c>
      <c r="H211" s="508">
        <f>H90</f>
        <v>911915</v>
      </c>
      <c r="I211" s="508">
        <f t="shared" si="37"/>
        <v>555485.31</v>
      </c>
      <c r="J211" s="413"/>
      <c r="K211" s="413"/>
      <c r="L211" s="424"/>
      <c r="M211" s="424"/>
      <c r="N211" s="424"/>
      <c r="O211" s="424"/>
      <c r="P211" s="424"/>
      <c r="Q211" s="424"/>
      <c r="R211" s="424"/>
      <c r="S211" s="424"/>
      <c r="T211" s="424"/>
      <c r="U211" s="424"/>
      <c r="V211" s="424"/>
      <c r="W211" s="24"/>
      <c r="X211" s="24"/>
      <c r="Y211" s="24"/>
      <c r="Z211" s="24"/>
    </row>
    <row r="212" ht="19.5" customHeight="1">
      <c r="A212" s="225" t="s">
        <v>267</v>
      </c>
      <c r="B212" s="423" t="s">
        <v>278</v>
      </c>
      <c r="C212" s="419">
        <f t="shared" ref="C212:F212" si="39">C110</f>
        <v>120000</v>
      </c>
      <c r="D212" s="420" t="str">
        <f t="shared" si="39"/>
        <v/>
      </c>
      <c r="E212" s="420" t="str">
        <f t="shared" si="39"/>
        <v/>
      </c>
      <c r="F212" s="420">
        <f t="shared" si="39"/>
        <v>15000</v>
      </c>
      <c r="G212" s="507">
        <f t="shared" si="36"/>
        <v>135000</v>
      </c>
      <c r="H212" s="508">
        <f>H110</f>
        <v>243912</v>
      </c>
      <c r="I212" s="509">
        <f t="shared" si="37"/>
        <v>-108912</v>
      </c>
      <c r="J212" s="413"/>
      <c r="K212" s="413"/>
      <c r="L212" s="424"/>
      <c r="M212" s="424"/>
      <c r="N212" s="424"/>
      <c r="O212" s="424"/>
      <c r="P212" s="424"/>
      <c r="Q212" s="424"/>
      <c r="R212" s="424"/>
      <c r="S212" s="424"/>
      <c r="T212" s="424"/>
      <c r="U212" s="424"/>
      <c r="V212" s="424"/>
      <c r="W212" s="24"/>
      <c r="X212" s="24"/>
      <c r="Y212" s="24"/>
      <c r="Z212" s="24"/>
    </row>
    <row r="213" ht="18.0" customHeight="1">
      <c r="A213" s="225" t="s">
        <v>269</v>
      </c>
      <c r="B213" s="418" t="s">
        <v>279</v>
      </c>
      <c r="C213" s="419">
        <f t="shared" ref="C213:F213" si="40">C131</f>
        <v>50000</v>
      </c>
      <c r="D213" s="420">
        <f t="shared" si="40"/>
        <v>60000</v>
      </c>
      <c r="E213" s="420" t="str">
        <f t="shared" si="40"/>
        <v/>
      </c>
      <c r="F213" s="420">
        <f t="shared" si="40"/>
        <v>25000</v>
      </c>
      <c r="G213" s="507">
        <f t="shared" si="36"/>
        <v>135000</v>
      </c>
      <c r="H213" s="508">
        <f>H131</f>
        <v>29202</v>
      </c>
      <c r="I213" s="508">
        <f t="shared" si="37"/>
        <v>105798</v>
      </c>
      <c r="J213" s="416"/>
      <c r="K213" s="416"/>
      <c r="L213" s="424"/>
      <c r="M213" s="424"/>
      <c r="N213" s="424"/>
      <c r="O213" s="424"/>
      <c r="P213" s="424"/>
      <c r="Q213" s="424"/>
      <c r="R213" s="424"/>
      <c r="S213" s="424"/>
      <c r="T213" s="424"/>
      <c r="U213" s="424"/>
      <c r="V213" s="424"/>
      <c r="W213" s="24"/>
      <c r="X213" s="24"/>
      <c r="Y213" s="24"/>
      <c r="Z213" s="24"/>
    </row>
    <row r="214" ht="18.0" customHeight="1">
      <c r="A214" s="225" t="s">
        <v>271</v>
      </c>
      <c r="B214" s="423" t="s">
        <v>236</v>
      </c>
      <c r="C214" s="419">
        <f t="shared" ref="C214:F214" si="41">C180</f>
        <v>35000</v>
      </c>
      <c r="D214" s="420">
        <f t="shared" si="41"/>
        <v>50000</v>
      </c>
      <c r="E214" s="420" t="str">
        <f t="shared" si="41"/>
        <v/>
      </c>
      <c r="F214" s="420">
        <f t="shared" si="41"/>
        <v>25000</v>
      </c>
      <c r="G214" s="507">
        <f t="shared" si="36"/>
        <v>110000</v>
      </c>
      <c r="H214" s="508">
        <f>H180</f>
        <v>30000</v>
      </c>
      <c r="I214" s="508">
        <f t="shared" si="37"/>
        <v>80000</v>
      </c>
      <c r="J214" s="413"/>
      <c r="K214" s="413"/>
      <c r="L214" s="416"/>
      <c r="M214" s="416"/>
      <c r="N214" s="416"/>
      <c r="O214" s="416"/>
      <c r="P214" s="416"/>
      <c r="Q214" s="416"/>
      <c r="R214" s="416"/>
      <c r="S214" s="416"/>
      <c r="T214" s="416"/>
      <c r="U214" s="416"/>
      <c r="V214" s="416"/>
      <c r="W214" s="24"/>
      <c r="X214" s="24"/>
      <c r="Y214" s="24"/>
      <c r="Z214" s="24"/>
    </row>
    <row r="215" ht="18.0" customHeight="1">
      <c r="A215" s="279" t="s">
        <v>116</v>
      </c>
      <c r="B215" s="425" t="s">
        <v>258</v>
      </c>
      <c r="C215" s="426">
        <f t="shared" ref="C215:F215" si="42">C197</f>
        <v>652569.8</v>
      </c>
      <c r="D215" s="427" t="str">
        <f t="shared" si="42"/>
        <v/>
      </c>
      <c r="E215" s="427" t="str">
        <f t="shared" si="42"/>
        <v/>
      </c>
      <c r="F215" s="427" t="str">
        <f t="shared" si="42"/>
        <v/>
      </c>
      <c r="G215" s="507">
        <f t="shared" si="36"/>
        <v>652569.8</v>
      </c>
      <c r="H215" s="508">
        <f>H197</f>
        <v>560779.92</v>
      </c>
      <c r="I215" s="508">
        <f t="shared" si="37"/>
        <v>91789.88</v>
      </c>
      <c r="J215" s="422"/>
      <c r="K215" s="422"/>
      <c r="L215" s="416"/>
      <c r="M215" s="416"/>
      <c r="N215" s="416"/>
      <c r="O215" s="416"/>
      <c r="P215" s="416"/>
      <c r="Q215" s="416"/>
      <c r="R215" s="416"/>
      <c r="S215" s="416"/>
      <c r="T215" s="416"/>
      <c r="U215" s="416"/>
      <c r="V215" s="416"/>
      <c r="W215" s="24"/>
      <c r="X215" s="24"/>
      <c r="Y215" s="24"/>
      <c r="Z215" s="24"/>
    </row>
    <row r="216" ht="18.0" customHeight="1">
      <c r="A216" s="429"/>
      <c r="B216" s="430" t="s">
        <v>22</v>
      </c>
      <c r="C216" s="510">
        <f t="shared" ref="C216:F216" si="43">SUM(C209:C215)</f>
        <v>1377569.8</v>
      </c>
      <c r="D216" s="510">
        <f t="shared" si="43"/>
        <v>360000</v>
      </c>
      <c r="E216" s="510">
        <f t="shared" si="43"/>
        <v>917400.31</v>
      </c>
      <c r="F216" s="510">
        <f t="shared" si="43"/>
        <v>450000</v>
      </c>
      <c r="G216" s="511">
        <f t="shared" si="36"/>
        <v>3104970.11</v>
      </c>
      <c r="H216" s="512">
        <f t="shared" ref="H216:I216" si="44">SUM(H209:H215)</f>
        <v>2261750.92</v>
      </c>
      <c r="I216" s="512">
        <f t="shared" si="44"/>
        <v>843219.19</v>
      </c>
      <c r="J216" s="424"/>
      <c r="K216" s="424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24"/>
      <c r="X216" s="24"/>
      <c r="Y216" s="24"/>
      <c r="Z216" s="24"/>
    </row>
    <row r="217" ht="18.0" customHeight="1">
      <c r="A217" s="92"/>
      <c r="B217" s="92"/>
      <c r="C217" s="41"/>
      <c r="D217" s="41"/>
      <c r="E217" s="41"/>
      <c r="F217" s="41"/>
      <c r="G217" s="416"/>
      <c r="H217" s="416"/>
      <c r="I217" s="416"/>
      <c r="J217" s="416"/>
      <c r="K217" s="416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24"/>
      <c r="X217" s="24"/>
      <c r="Y217" s="24"/>
      <c r="Z217" s="24"/>
    </row>
    <row r="218" ht="18.0" customHeight="1">
      <c r="A218" s="92"/>
      <c r="B218" s="92"/>
      <c r="C218" s="41"/>
      <c r="D218" s="41"/>
      <c r="E218" s="41"/>
      <c r="F218" s="41"/>
      <c r="G218" s="416"/>
      <c r="H218" s="416"/>
      <c r="I218" s="416"/>
      <c r="J218" s="416"/>
      <c r="K218" s="416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24"/>
      <c r="X218" s="24"/>
      <c r="Y218" s="24"/>
      <c r="Z218" s="24"/>
    </row>
    <row r="219" ht="18.0" customHeight="1">
      <c r="A219" s="92"/>
      <c r="B219" s="92"/>
      <c r="C219" s="41"/>
      <c r="D219" s="41"/>
      <c r="E219" s="41"/>
      <c r="F219" s="41"/>
      <c r="G219" s="416"/>
      <c r="H219" s="416"/>
      <c r="I219" s="416"/>
      <c r="J219" s="416"/>
      <c r="K219" s="416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24"/>
      <c r="X219" s="24"/>
      <c r="Y219" s="24"/>
      <c r="Z219" s="24"/>
    </row>
    <row r="220" ht="18.0" customHeight="1">
      <c r="A220" s="92"/>
      <c r="B220" s="92"/>
      <c r="C220" s="3"/>
      <c r="D220" s="3"/>
      <c r="E220" s="3"/>
      <c r="F220" s="3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24"/>
      <c r="X220" s="24"/>
      <c r="Y220" s="24"/>
      <c r="Z220" s="24"/>
    </row>
    <row r="221" ht="18.0" customHeight="1">
      <c r="A221" s="92"/>
      <c r="B221" s="92"/>
      <c r="C221" s="3"/>
      <c r="D221" s="3"/>
      <c r="E221" s="3"/>
      <c r="F221" s="3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24"/>
      <c r="X221" s="24"/>
      <c r="Y221" s="24"/>
      <c r="Z221" s="24"/>
    </row>
    <row r="222" ht="18.0" customHeight="1">
      <c r="A222" s="92"/>
      <c r="B222" s="92"/>
      <c r="C222" s="3"/>
      <c r="D222" s="272"/>
      <c r="E222" s="272"/>
      <c r="F222" s="3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24"/>
      <c r="X222" s="24"/>
      <c r="Y222" s="24"/>
      <c r="Z222" s="24"/>
    </row>
    <row r="223" ht="18.0" customHeight="1">
      <c r="A223" s="92"/>
      <c r="B223" s="92"/>
      <c r="C223" s="3"/>
      <c r="D223" s="118"/>
      <c r="E223" s="118"/>
      <c r="F223" s="3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24"/>
      <c r="X223" s="24"/>
      <c r="Y223" s="24"/>
      <c r="Z223" s="24"/>
    </row>
    <row r="224" ht="18.0" customHeight="1">
      <c r="A224" s="92"/>
      <c r="B224" s="92"/>
      <c r="C224" s="3"/>
      <c r="D224" s="118"/>
      <c r="E224" s="118"/>
      <c r="F224" s="3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24"/>
      <c r="X224" s="24"/>
      <c r="Y224" s="24"/>
      <c r="Z224" s="24"/>
    </row>
    <row r="225" ht="18.0" customHeight="1">
      <c r="A225" s="92"/>
      <c r="B225" s="92"/>
      <c r="C225" s="3"/>
      <c r="D225" s="118"/>
      <c r="E225" s="118"/>
      <c r="F225" s="3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24"/>
      <c r="X225" s="24"/>
      <c r="Y225" s="24"/>
      <c r="Z225" s="24"/>
    </row>
    <row r="226" ht="18.0" customHeight="1">
      <c r="A226" s="92"/>
      <c r="B226" s="92"/>
      <c r="C226" s="3"/>
      <c r="D226" s="118"/>
      <c r="E226" s="118"/>
      <c r="F226" s="3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24"/>
      <c r="X226" s="24"/>
      <c r="Y226" s="24"/>
      <c r="Z226" s="24"/>
    </row>
    <row r="227" ht="18.0" customHeight="1">
      <c r="A227" s="92"/>
      <c r="B227" s="92"/>
      <c r="C227" s="3"/>
      <c r="D227" s="3"/>
      <c r="E227" s="3"/>
      <c r="F227" s="3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24"/>
      <c r="X227" s="24"/>
      <c r="Y227" s="24"/>
      <c r="Z227" s="24"/>
    </row>
    <row r="228" ht="18.0" customHeight="1">
      <c r="A228" s="92"/>
      <c r="B228" s="92"/>
      <c r="C228" s="3"/>
      <c r="D228" s="3"/>
      <c r="E228" s="3"/>
      <c r="F228" s="3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24"/>
      <c r="X228" s="24"/>
      <c r="Y228" s="24"/>
      <c r="Z228" s="24"/>
    </row>
    <row r="229" ht="18.0" customHeight="1">
      <c r="A229" s="92"/>
      <c r="B229" s="92"/>
      <c r="C229" s="3"/>
      <c r="D229" s="3"/>
      <c r="E229" s="3"/>
      <c r="F229" s="3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24"/>
      <c r="X229" s="24"/>
      <c r="Y229" s="24"/>
      <c r="Z229" s="24"/>
    </row>
    <row r="230" ht="18.0" customHeight="1">
      <c r="A230" s="92"/>
      <c r="B230" s="92"/>
      <c r="C230" s="3"/>
      <c r="D230" s="3"/>
      <c r="E230" s="3"/>
      <c r="F230" s="3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24"/>
      <c r="X230" s="24"/>
      <c r="Y230" s="24"/>
      <c r="Z230" s="24"/>
    </row>
    <row r="231" ht="18.0" customHeight="1">
      <c r="A231" s="92"/>
      <c r="B231" s="92"/>
      <c r="C231" s="3"/>
      <c r="D231" s="3"/>
      <c r="E231" s="3"/>
      <c r="F231" s="3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24"/>
      <c r="X231" s="24"/>
      <c r="Y231" s="24"/>
      <c r="Z231" s="24"/>
    </row>
    <row r="232" ht="18.0" customHeight="1">
      <c r="A232" s="92"/>
      <c r="B232" s="92"/>
      <c r="C232" s="3"/>
      <c r="D232" s="3"/>
      <c r="E232" s="3"/>
      <c r="F232" s="3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24"/>
      <c r="X232" s="24"/>
      <c r="Y232" s="24"/>
      <c r="Z232" s="24"/>
    </row>
    <row r="233" ht="18.0" customHeight="1">
      <c r="A233" s="92"/>
      <c r="B233" s="92"/>
      <c r="C233" s="3"/>
      <c r="D233" s="3"/>
      <c r="E233" s="3"/>
      <c r="F233" s="3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24"/>
      <c r="X233" s="24"/>
      <c r="Y233" s="24"/>
      <c r="Z233" s="24"/>
    </row>
    <row r="234" ht="18.0" customHeight="1">
      <c r="A234" s="92"/>
      <c r="B234" s="92"/>
      <c r="C234" s="3"/>
      <c r="D234" s="3"/>
      <c r="E234" s="3"/>
      <c r="F234" s="3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24"/>
      <c r="X234" s="24"/>
      <c r="Y234" s="24"/>
      <c r="Z234" s="24"/>
    </row>
    <row r="235" ht="18.0" customHeight="1">
      <c r="A235" s="92"/>
      <c r="B235" s="92"/>
      <c r="C235" s="3"/>
      <c r="D235" s="3"/>
      <c r="E235" s="3"/>
      <c r="F235" s="3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24"/>
      <c r="X235" s="24"/>
      <c r="Y235" s="24"/>
      <c r="Z235" s="24"/>
    </row>
    <row r="236" ht="18.0" customHeight="1">
      <c r="A236" s="92"/>
      <c r="B236" s="92"/>
      <c r="C236" s="3"/>
      <c r="D236" s="3"/>
      <c r="E236" s="3"/>
      <c r="F236" s="3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24"/>
      <c r="X236" s="24"/>
      <c r="Y236" s="24"/>
      <c r="Z236" s="24"/>
    </row>
    <row r="237" ht="18.0" customHeight="1">
      <c r="A237" s="92"/>
      <c r="B237" s="92"/>
      <c r="C237" s="3"/>
      <c r="D237" s="3"/>
      <c r="E237" s="3"/>
      <c r="F237" s="3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24"/>
      <c r="X237" s="24"/>
      <c r="Y237" s="24"/>
      <c r="Z237" s="24"/>
    </row>
    <row r="238" ht="18.0" customHeight="1">
      <c r="A238" s="92"/>
      <c r="B238" s="92"/>
      <c r="C238" s="3"/>
      <c r="D238" s="3"/>
      <c r="E238" s="3"/>
      <c r="F238" s="3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24"/>
      <c r="X238" s="24"/>
      <c r="Y238" s="24"/>
      <c r="Z238" s="24"/>
    </row>
    <row r="239" ht="18.0" customHeight="1">
      <c r="A239" s="92"/>
      <c r="B239" s="92"/>
      <c r="C239" s="3"/>
      <c r="D239" s="3"/>
      <c r="E239" s="3"/>
      <c r="F239" s="3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24"/>
      <c r="X239" s="24"/>
      <c r="Y239" s="24"/>
      <c r="Z239" s="24"/>
    </row>
    <row r="240" ht="18.0" customHeight="1">
      <c r="A240" s="92"/>
      <c r="B240" s="92"/>
      <c r="C240" s="3"/>
      <c r="D240" s="3"/>
      <c r="E240" s="3"/>
      <c r="F240" s="3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24"/>
      <c r="X240" s="24"/>
      <c r="Y240" s="24"/>
      <c r="Z240" s="24"/>
    </row>
    <row r="241" ht="18.0" customHeight="1">
      <c r="A241" s="92"/>
      <c r="B241" s="92"/>
      <c r="C241" s="3"/>
      <c r="D241" s="3"/>
      <c r="E241" s="3"/>
      <c r="F241" s="3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24"/>
      <c r="X241" s="24"/>
      <c r="Y241" s="24"/>
      <c r="Z241" s="24"/>
    </row>
    <row r="242" ht="18.0" customHeight="1">
      <c r="A242" s="92"/>
      <c r="B242" s="92"/>
      <c r="C242" s="3"/>
      <c r="D242" s="3"/>
      <c r="E242" s="3"/>
      <c r="F242" s="3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24"/>
      <c r="X242" s="24"/>
      <c r="Y242" s="24"/>
      <c r="Z242" s="24"/>
    </row>
    <row r="243" ht="18.0" customHeight="1">
      <c r="A243" s="92"/>
      <c r="B243" s="92"/>
      <c r="C243" s="3"/>
      <c r="D243" s="3"/>
      <c r="E243" s="3"/>
      <c r="F243" s="3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24"/>
      <c r="X243" s="24"/>
      <c r="Y243" s="24"/>
      <c r="Z243" s="24"/>
    </row>
    <row r="244" ht="18.0" customHeight="1">
      <c r="A244" s="92"/>
      <c r="B244" s="92"/>
      <c r="C244" s="3"/>
      <c r="D244" s="3"/>
      <c r="E244" s="3"/>
      <c r="F244" s="3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24"/>
      <c r="X244" s="24"/>
      <c r="Y244" s="24"/>
      <c r="Z244" s="24"/>
    </row>
    <row r="245" ht="18.0" customHeight="1">
      <c r="A245" s="92"/>
      <c r="B245" s="92"/>
      <c r="C245" s="3"/>
      <c r="D245" s="3"/>
      <c r="E245" s="3"/>
      <c r="F245" s="3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24"/>
      <c r="X245" s="24"/>
      <c r="Y245" s="24"/>
      <c r="Z245" s="24"/>
    </row>
    <row r="246" ht="18.0" customHeight="1">
      <c r="A246" s="92"/>
      <c r="B246" s="92"/>
      <c r="C246" s="3"/>
      <c r="D246" s="3"/>
      <c r="E246" s="3"/>
      <c r="F246" s="3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24"/>
      <c r="X246" s="24"/>
      <c r="Y246" s="24"/>
      <c r="Z246" s="24"/>
    </row>
    <row r="247" ht="18.0" customHeight="1">
      <c r="A247" s="92"/>
      <c r="B247" s="92"/>
      <c r="C247" s="3"/>
      <c r="D247" s="3"/>
      <c r="E247" s="3"/>
      <c r="F247" s="3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24"/>
      <c r="X247" s="24"/>
      <c r="Y247" s="24"/>
      <c r="Z247" s="24"/>
    </row>
    <row r="248" ht="18.0" customHeight="1">
      <c r="A248" s="92"/>
      <c r="B248" s="92"/>
      <c r="C248" s="3"/>
      <c r="D248" s="3"/>
      <c r="E248" s="3"/>
      <c r="F248" s="3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24"/>
      <c r="X248" s="24"/>
      <c r="Y248" s="24"/>
      <c r="Z248" s="24"/>
    </row>
    <row r="249" ht="18.0" customHeight="1">
      <c r="A249" s="92"/>
      <c r="B249" s="92"/>
      <c r="C249" s="3"/>
      <c r="D249" s="3"/>
      <c r="E249" s="3"/>
      <c r="F249" s="3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24"/>
      <c r="X249" s="24"/>
      <c r="Y249" s="24"/>
      <c r="Z249" s="24"/>
    </row>
    <row r="250" ht="18.0" customHeight="1">
      <c r="A250" s="92"/>
      <c r="B250" s="92"/>
      <c r="C250" s="3"/>
      <c r="D250" s="3"/>
      <c r="E250" s="3"/>
      <c r="F250" s="3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24"/>
      <c r="X250" s="24"/>
      <c r="Y250" s="24"/>
      <c r="Z250" s="24"/>
    </row>
    <row r="251" ht="18.0" customHeight="1">
      <c r="A251" s="92"/>
      <c r="B251" s="92"/>
      <c r="C251" s="3"/>
      <c r="D251" s="3"/>
      <c r="E251" s="3"/>
      <c r="F251" s="3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24"/>
      <c r="X251" s="24"/>
      <c r="Y251" s="24"/>
      <c r="Z251" s="24"/>
    </row>
    <row r="252" ht="18.0" customHeight="1">
      <c r="A252" s="92"/>
      <c r="B252" s="92"/>
      <c r="C252" s="3"/>
      <c r="D252" s="3"/>
      <c r="E252" s="3"/>
      <c r="F252" s="3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24"/>
      <c r="X252" s="24"/>
      <c r="Y252" s="24"/>
      <c r="Z252" s="24"/>
    </row>
    <row r="253" ht="18.0" customHeight="1">
      <c r="A253" s="92"/>
      <c r="B253" s="92"/>
      <c r="C253" s="3"/>
      <c r="D253" s="3"/>
      <c r="E253" s="3"/>
      <c r="F253" s="3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24"/>
      <c r="X253" s="24"/>
      <c r="Y253" s="24"/>
      <c r="Z253" s="24"/>
    </row>
    <row r="254" ht="18.0" customHeight="1">
      <c r="A254" s="92"/>
      <c r="B254" s="92"/>
      <c r="C254" s="3"/>
      <c r="D254" s="3"/>
      <c r="E254" s="3"/>
      <c r="F254" s="3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24"/>
      <c r="X254" s="24"/>
      <c r="Y254" s="24"/>
      <c r="Z254" s="24"/>
    </row>
    <row r="255" ht="18.0" customHeight="1">
      <c r="A255" s="92"/>
      <c r="B255" s="92"/>
      <c r="C255" s="3"/>
      <c r="D255" s="3"/>
      <c r="E255" s="3"/>
      <c r="F255" s="3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24"/>
      <c r="X255" s="24"/>
      <c r="Y255" s="24"/>
      <c r="Z255" s="24"/>
    </row>
    <row r="256" ht="18.0" customHeight="1">
      <c r="A256" s="92"/>
      <c r="B256" s="92"/>
      <c r="C256" s="3"/>
      <c r="D256" s="3"/>
      <c r="E256" s="3"/>
      <c r="F256" s="3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24"/>
      <c r="X256" s="24"/>
      <c r="Y256" s="24"/>
      <c r="Z256" s="24"/>
    </row>
    <row r="257" ht="18.0" customHeight="1">
      <c r="A257" s="92"/>
      <c r="B257" s="92"/>
      <c r="C257" s="3"/>
      <c r="D257" s="3"/>
      <c r="E257" s="3"/>
      <c r="F257" s="3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24"/>
      <c r="X257" s="24"/>
      <c r="Y257" s="24"/>
      <c r="Z257" s="24"/>
    </row>
    <row r="258" ht="18.0" customHeight="1">
      <c r="A258" s="92"/>
      <c r="B258" s="92"/>
      <c r="C258" s="3"/>
      <c r="D258" s="3"/>
      <c r="E258" s="3"/>
      <c r="F258" s="3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24"/>
      <c r="X258" s="24"/>
      <c r="Y258" s="24"/>
      <c r="Z258" s="24"/>
    </row>
    <row r="259" ht="18.0" customHeight="1">
      <c r="A259" s="92"/>
      <c r="B259" s="92"/>
      <c r="C259" s="3"/>
      <c r="D259" s="3"/>
      <c r="E259" s="3"/>
      <c r="F259" s="3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24"/>
      <c r="X259" s="24"/>
      <c r="Y259" s="24"/>
      <c r="Z259" s="24"/>
    </row>
    <row r="260" ht="18.0" customHeight="1">
      <c r="A260" s="92"/>
      <c r="B260" s="92"/>
      <c r="C260" s="3"/>
      <c r="D260" s="3"/>
      <c r="E260" s="3"/>
      <c r="F260" s="3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24"/>
      <c r="X260" s="24"/>
      <c r="Y260" s="24"/>
      <c r="Z260" s="24"/>
    </row>
    <row r="261" ht="18.0" customHeight="1">
      <c r="A261" s="92"/>
      <c r="B261" s="92"/>
      <c r="C261" s="3"/>
      <c r="D261" s="3"/>
      <c r="E261" s="3"/>
      <c r="F261" s="3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24"/>
      <c r="X261" s="24"/>
      <c r="Y261" s="24"/>
      <c r="Z261" s="24"/>
    </row>
    <row r="262" ht="18.0" customHeight="1">
      <c r="A262" s="92"/>
      <c r="B262" s="92"/>
      <c r="C262" s="3"/>
      <c r="D262" s="3"/>
      <c r="E262" s="3"/>
      <c r="F262" s="3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24"/>
      <c r="X262" s="24"/>
      <c r="Y262" s="24"/>
      <c r="Z262" s="24"/>
    </row>
    <row r="263" ht="18.0" customHeight="1">
      <c r="A263" s="92"/>
      <c r="B263" s="92"/>
      <c r="C263" s="3"/>
      <c r="D263" s="3"/>
      <c r="E263" s="3"/>
      <c r="F263" s="3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24"/>
      <c r="X263" s="24"/>
      <c r="Y263" s="24"/>
      <c r="Z263" s="24"/>
    </row>
    <row r="264" ht="18.0" customHeight="1">
      <c r="A264" s="92"/>
      <c r="B264" s="92"/>
      <c r="C264" s="3"/>
      <c r="D264" s="3"/>
      <c r="E264" s="3"/>
      <c r="F264" s="3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24"/>
      <c r="X264" s="24"/>
      <c r="Y264" s="24"/>
      <c r="Z264" s="24"/>
    </row>
    <row r="265" ht="18.0" customHeight="1">
      <c r="A265" s="92"/>
      <c r="B265" s="92"/>
      <c r="C265" s="3"/>
      <c r="D265" s="3"/>
      <c r="E265" s="3"/>
      <c r="F265" s="3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24"/>
      <c r="X265" s="24"/>
      <c r="Y265" s="24"/>
      <c r="Z265" s="24"/>
    </row>
    <row r="266" ht="18.0" customHeight="1">
      <c r="A266" s="92"/>
      <c r="B266" s="92"/>
      <c r="C266" s="3"/>
      <c r="D266" s="3"/>
      <c r="E266" s="3"/>
      <c r="F266" s="3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24"/>
      <c r="X266" s="24"/>
      <c r="Y266" s="24"/>
      <c r="Z266" s="24"/>
    </row>
    <row r="267" ht="18.0" customHeight="1">
      <c r="A267" s="92"/>
      <c r="B267" s="92"/>
      <c r="C267" s="3"/>
      <c r="D267" s="3"/>
      <c r="E267" s="3"/>
      <c r="F267" s="3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24"/>
      <c r="X267" s="24"/>
      <c r="Y267" s="24"/>
      <c r="Z267" s="24"/>
    </row>
    <row r="268" ht="18.0" customHeight="1">
      <c r="A268" s="92"/>
      <c r="B268" s="92"/>
      <c r="C268" s="3"/>
      <c r="D268" s="3"/>
      <c r="E268" s="3"/>
      <c r="F268" s="3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24"/>
      <c r="X268" s="24"/>
      <c r="Y268" s="24"/>
      <c r="Z268" s="24"/>
    </row>
    <row r="269" ht="18.0" customHeight="1">
      <c r="A269" s="92"/>
      <c r="B269" s="92"/>
      <c r="C269" s="3"/>
      <c r="D269" s="3"/>
      <c r="E269" s="3"/>
      <c r="F269" s="3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24"/>
      <c r="X269" s="24"/>
      <c r="Y269" s="24"/>
      <c r="Z269" s="24"/>
    </row>
    <row r="270" ht="18.0" customHeight="1">
      <c r="A270" s="92"/>
      <c r="B270" s="92"/>
      <c r="C270" s="3"/>
      <c r="D270" s="3"/>
      <c r="E270" s="3"/>
      <c r="F270" s="3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24"/>
      <c r="X270" s="24"/>
      <c r="Y270" s="24"/>
      <c r="Z270" s="24"/>
    </row>
    <row r="271" ht="18.0" customHeight="1">
      <c r="A271" s="92"/>
      <c r="B271" s="92"/>
      <c r="C271" s="3"/>
      <c r="D271" s="3"/>
      <c r="E271" s="3"/>
      <c r="F271" s="3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24"/>
      <c r="X271" s="24"/>
      <c r="Y271" s="24"/>
      <c r="Z271" s="24"/>
    </row>
    <row r="272" ht="18.0" customHeight="1">
      <c r="A272" s="92"/>
      <c r="B272" s="92"/>
      <c r="C272" s="3"/>
      <c r="D272" s="3"/>
      <c r="E272" s="3"/>
      <c r="F272" s="3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24"/>
      <c r="X272" s="24"/>
      <c r="Y272" s="24"/>
      <c r="Z272" s="24"/>
    </row>
    <row r="273" ht="18.0" customHeight="1">
      <c r="A273" s="92"/>
      <c r="B273" s="92"/>
      <c r="C273" s="3"/>
      <c r="D273" s="3"/>
      <c r="E273" s="3"/>
      <c r="F273" s="3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24"/>
      <c r="X273" s="24"/>
      <c r="Y273" s="24"/>
      <c r="Z273" s="24"/>
    </row>
    <row r="274" ht="18.0" customHeight="1">
      <c r="A274" s="92"/>
      <c r="B274" s="92"/>
      <c r="C274" s="3"/>
      <c r="D274" s="3"/>
      <c r="E274" s="3"/>
      <c r="F274" s="3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24"/>
      <c r="X274" s="24"/>
      <c r="Y274" s="24"/>
      <c r="Z274" s="24"/>
    </row>
    <row r="275" ht="18.0" customHeight="1">
      <c r="A275" s="92"/>
      <c r="B275" s="92"/>
      <c r="C275" s="3"/>
      <c r="D275" s="3"/>
      <c r="E275" s="3"/>
      <c r="F275" s="3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24"/>
      <c r="X275" s="24"/>
      <c r="Y275" s="24"/>
      <c r="Z275" s="24"/>
    </row>
    <row r="276" ht="18.0" customHeight="1">
      <c r="A276" s="92"/>
      <c r="B276" s="92"/>
      <c r="C276" s="3"/>
      <c r="D276" s="3"/>
      <c r="E276" s="3"/>
      <c r="F276" s="3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24"/>
      <c r="X276" s="24"/>
      <c r="Y276" s="24"/>
      <c r="Z276" s="24"/>
    </row>
    <row r="277" ht="18.0" customHeight="1">
      <c r="A277" s="92"/>
      <c r="B277" s="92"/>
      <c r="C277" s="3"/>
      <c r="D277" s="3"/>
      <c r="E277" s="3"/>
      <c r="F277" s="3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24"/>
      <c r="X277" s="24"/>
      <c r="Y277" s="24"/>
      <c r="Z277" s="24"/>
    </row>
    <row r="278" ht="18.0" customHeight="1">
      <c r="A278" s="92"/>
      <c r="B278" s="92"/>
      <c r="C278" s="3"/>
      <c r="D278" s="3"/>
      <c r="E278" s="3"/>
      <c r="F278" s="3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24"/>
      <c r="X278" s="24"/>
      <c r="Y278" s="24"/>
      <c r="Z278" s="24"/>
    </row>
    <row r="279" ht="18.0" customHeight="1">
      <c r="A279" s="92"/>
      <c r="B279" s="92"/>
      <c r="C279" s="3"/>
      <c r="D279" s="3"/>
      <c r="E279" s="3"/>
      <c r="F279" s="3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24"/>
      <c r="X279" s="24"/>
      <c r="Y279" s="24"/>
      <c r="Z279" s="24"/>
    </row>
    <row r="280" ht="18.0" customHeight="1">
      <c r="A280" s="92"/>
      <c r="B280" s="92"/>
      <c r="C280" s="3"/>
      <c r="D280" s="3"/>
      <c r="E280" s="3"/>
      <c r="F280" s="3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24"/>
      <c r="X280" s="24"/>
      <c r="Y280" s="24"/>
      <c r="Z280" s="24"/>
    </row>
    <row r="281" ht="18.0" customHeight="1">
      <c r="A281" s="92"/>
      <c r="B281" s="92"/>
      <c r="C281" s="3"/>
      <c r="D281" s="3"/>
      <c r="E281" s="3"/>
      <c r="F281" s="3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24"/>
      <c r="X281" s="24"/>
      <c r="Y281" s="24"/>
      <c r="Z281" s="24"/>
    </row>
    <row r="282" ht="18.0" customHeight="1">
      <c r="A282" s="92"/>
      <c r="B282" s="92"/>
      <c r="C282" s="3"/>
      <c r="D282" s="3"/>
      <c r="E282" s="3"/>
      <c r="F282" s="3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24"/>
      <c r="X282" s="24"/>
      <c r="Y282" s="24"/>
      <c r="Z282" s="24"/>
    </row>
    <row r="283" ht="18.0" customHeight="1">
      <c r="A283" s="92"/>
      <c r="B283" s="92"/>
      <c r="C283" s="3"/>
      <c r="D283" s="3"/>
      <c r="E283" s="3"/>
      <c r="F283" s="3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24"/>
      <c r="X283" s="24"/>
      <c r="Y283" s="24"/>
      <c r="Z283" s="24"/>
    </row>
    <row r="284" ht="18.0" customHeight="1">
      <c r="A284" s="92"/>
      <c r="B284" s="92"/>
      <c r="C284" s="3"/>
      <c r="D284" s="3"/>
      <c r="E284" s="3"/>
      <c r="F284" s="3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24"/>
      <c r="X284" s="24"/>
      <c r="Y284" s="24"/>
      <c r="Z284" s="24"/>
    </row>
    <row r="285" ht="18.0" customHeight="1">
      <c r="A285" s="92"/>
      <c r="B285" s="92"/>
      <c r="C285" s="3"/>
      <c r="D285" s="3"/>
      <c r="E285" s="3"/>
      <c r="F285" s="3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24"/>
      <c r="X285" s="24"/>
      <c r="Y285" s="24"/>
      <c r="Z285" s="24"/>
    </row>
    <row r="286" ht="18.0" customHeight="1">
      <c r="A286" s="92"/>
      <c r="B286" s="92"/>
      <c r="C286" s="3"/>
      <c r="D286" s="3"/>
      <c r="E286" s="3"/>
      <c r="F286" s="3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24"/>
      <c r="X286" s="24"/>
      <c r="Y286" s="24"/>
      <c r="Z286" s="24"/>
    </row>
    <row r="287" ht="18.0" customHeight="1">
      <c r="A287" s="92"/>
      <c r="B287" s="92"/>
      <c r="C287" s="3"/>
      <c r="D287" s="3"/>
      <c r="E287" s="3"/>
      <c r="F287" s="3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24"/>
      <c r="X287" s="24"/>
      <c r="Y287" s="24"/>
      <c r="Z287" s="24"/>
    </row>
    <row r="288" ht="18.0" customHeight="1">
      <c r="A288" s="92"/>
      <c r="B288" s="92"/>
      <c r="C288" s="3"/>
      <c r="D288" s="3"/>
      <c r="E288" s="3"/>
      <c r="F288" s="3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24"/>
      <c r="X288" s="24"/>
      <c r="Y288" s="24"/>
      <c r="Z288" s="24"/>
    </row>
    <row r="289" ht="18.0" customHeight="1">
      <c r="A289" s="92"/>
      <c r="B289" s="92"/>
      <c r="C289" s="3"/>
      <c r="D289" s="3"/>
      <c r="E289" s="3"/>
      <c r="F289" s="3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24"/>
      <c r="X289" s="24"/>
      <c r="Y289" s="24"/>
      <c r="Z289" s="24"/>
    </row>
    <row r="290" ht="18.0" customHeight="1">
      <c r="A290" s="92"/>
      <c r="B290" s="92"/>
      <c r="C290" s="3"/>
      <c r="D290" s="3"/>
      <c r="E290" s="3"/>
      <c r="F290" s="3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24"/>
      <c r="X290" s="24"/>
      <c r="Y290" s="24"/>
      <c r="Z290" s="24"/>
    </row>
    <row r="291" ht="18.0" customHeight="1">
      <c r="A291" s="92"/>
      <c r="B291" s="92"/>
      <c r="C291" s="3"/>
      <c r="D291" s="3"/>
      <c r="E291" s="3"/>
      <c r="F291" s="3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24"/>
      <c r="X291" s="24"/>
      <c r="Y291" s="24"/>
      <c r="Z291" s="24"/>
    </row>
    <row r="292" ht="18.0" customHeight="1">
      <c r="A292" s="92"/>
      <c r="B292" s="92"/>
      <c r="C292" s="3"/>
      <c r="D292" s="3"/>
      <c r="E292" s="3"/>
      <c r="F292" s="3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24"/>
      <c r="X292" s="24"/>
      <c r="Y292" s="24"/>
      <c r="Z292" s="24"/>
    </row>
    <row r="293" ht="18.0" customHeight="1">
      <c r="A293" s="92"/>
      <c r="B293" s="92"/>
      <c r="C293" s="3"/>
      <c r="D293" s="3"/>
      <c r="E293" s="3"/>
      <c r="F293" s="3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24"/>
      <c r="X293" s="24"/>
      <c r="Y293" s="24"/>
      <c r="Z293" s="24"/>
    </row>
    <row r="294" ht="18.0" customHeight="1">
      <c r="A294" s="92"/>
      <c r="B294" s="92"/>
      <c r="C294" s="3"/>
      <c r="D294" s="3"/>
      <c r="E294" s="3"/>
      <c r="F294" s="3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24"/>
      <c r="X294" s="24"/>
      <c r="Y294" s="24"/>
      <c r="Z294" s="24"/>
    </row>
    <row r="295" ht="18.0" customHeight="1">
      <c r="A295" s="92"/>
      <c r="B295" s="92"/>
      <c r="C295" s="3"/>
      <c r="D295" s="3"/>
      <c r="E295" s="3"/>
      <c r="F295" s="3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24"/>
      <c r="X295" s="24"/>
      <c r="Y295" s="24"/>
      <c r="Z295" s="24"/>
    </row>
    <row r="296" ht="18.0" customHeight="1">
      <c r="A296" s="92"/>
      <c r="B296" s="92"/>
      <c r="C296" s="3"/>
      <c r="D296" s="3"/>
      <c r="E296" s="3"/>
      <c r="F296" s="3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24"/>
      <c r="X296" s="24"/>
      <c r="Y296" s="24"/>
      <c r="Z296" s="24"/>
    </row>
    <row r="297" ht="18.0" customHeight="1">
      <c r="A297" s="92"/>
      <c r="B297" s="92"/>
      <c r="C297" s="3"/>
      <c r="D297" s="3"/>
      <c r="E297" s="3"/>
      <c r="F297" s="3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24"/>
      <c r="X297" s="24"/>
      <c r="Y297" s="24"/>
      <c r="Z297" s="24"/>
    </row>
    <row r="298" ht="18.0" customHeight="1">
      <c r="A298" s="92"/>
      <c r="B298" s="92"/>
      <c r="C298" s="3"/>
      <c r="D298" s="3"/>
      <c r="E298" s="3"/>
      <c r="F298" s="3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24"/>
      <c r="X298" s="24"/>
      <c r="Y298" s="24"/>
      <c r="Z298" s="24"/>
    </row>
    <row r="299" ht="18.0" customHeight="1">
      <c r="A299" s="92"/>
      <c r="B299" s="92"/>
      <c r="C299" s="3"/>
      <c r="D299" s="3"/>
      <c r="E299" s="3"/>
      <c r="F299" s="3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24"/>
      <c r="X299" s="24"/>
      <c r="Y299" s="24"/>
      <c r="Z299" s="24"/>
    </row>
    <row r="300" ht="18.0" customHeight="1">
      <c r="A300" s="92"/>
      <c r="B300" s="92"/>
      <c r="C300" s="3"/>
      <c r="D300" s="3"/>
      <c r="E300" s="3"/>
      <c r="F300" s="3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24"/>
      <c r="X300" s="24"/>
      <c r="Y300" s="24"/>
      <c r="Z300" s="24"/>
    </row>
    <row r="301" ht="18.0" customHeight="1">
      <c r="A301" s="92"/>
      <c r="B301" s="92"/>
      <c r="C301" s="3"/>
      <c r="D301" s="3"/>
      <c r="E301" s="3"/>
      <c r="F301" s="3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24"/>
      <c r="X301" s="24"/>
      <c r="Y301" s="24"/>
      <c r="Z301" s="24"/>
    </row>
    <row r="302" ht="18.0" customHeight="1">
      <c r="A302" s="92"/>
      <c r="B302" s="92"/>
      <c r="C302" s="3"/>
      <c r="D302" s="3"/>
      <c r="E302" s="3"/>
      <c r="F302" s="3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24"/>
      <c r="X302" s="24"/>
      <c r="Y302" s="24"/>
      <c r="Z302" s="24"/>
    </row>
    <row r="303" ht="18.0" customHeight="1">
      <c r="A303" s="92"/>
      <c r="B303" s="92"/>
      <c r="C303" s="3"/>
      <c r="D303" s="3"/>
      <c r="E303" s="3"/>
      <c r="F303" s="3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24"/>
      <c r="X303" s="24"/>
      <c r="Y303" s="24"/>
      <c r="Z303" s="24"/>
    </row>
    <row r="304" ht="18.0" customHeight="1">
      <c r="A304" s="92"/>
      <c r="B304" s="92"/>
      <c r="C304" s="3"/>
      <c r="D304" s="3"/>
      <c r="E304" s="3"/>
      <c r="F304" s="3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24"/>
      <c r="X304" s="24"/>
      <c r="Y304" s="24"/>
      <c r="Z304" s="24"/>
    </row>
    <row r="305" ht="18.0" customHeight="1">
      <c r="A305" s="92"/>
      <c r="B305" s="92"/>
      <c r="C305" s="3"/>
      <c r="D305" s="3"/>
      <c r="E305" s="3"/>
      <c r="F305" s="3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24"/>
      <c r="X305" s="24"/>
      <c r="Y305" s="24"/>
      <c r="Z305" s="24"/>
    </row>
    <row r="306" ht="18.0" customHeight="1">
      <c r="A306" s="92"/>
      <c r="B306" s="92"/>
      <c r="C306" s="3"/>
      <c r="D306" s="3"/>
      <c r="E306" s="3"/>
      <c r="F306" s="3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24"/>
      <c r="X306" s="24"/>
      <c r="Y306" s="24"/>
      <c r="Z306" s="24"/>
    </row>
    <row r="307" ht="18.0" customHeight="1">
      <c r="A307" s="92"/>
      <c r="B307" s="92"/>
      <c r="C307" s="3"/>
      <c r="D307" s="3"/>
      <c r="E307" s="3"/>
      <c r="F307" s="3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24"/>
      <c r="X307" s="24"/>
      <c r="Y307" s="24"/>
      <c r="Z307" s="24"/>
    </row>
    <row r="308" ht="18.0" customHeight="1">
      <c r="A308" s="92"/>
      <c r="B308" s="92"/>
      <c r="C308" s="3"/>
      <c r="D308" s="3"/>
      <c r="E308" s="3"/>
      <c r="F308" s="3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24"/>
      <c r="X308" s="24"/>
      <c r="Y308" s="24"/>
      <c r="Z308" s="24"/>
    </row>
    <row r="309" ht="18.0" customHeight="1">
      <c r="A309" s="92"/>
      <c r="B309" s="92"/>
      <c r="C309" s="3"/>
      <c r="D309" s="3"/>
      <c r="E309" s="3"/>
      <c r="F309" s="3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24"/>
      <c r="X309" s="24"/>
      <c r="Y309" s="24"/>
      <c r="Z309" s="24"/>
    </row>
    <row r="310" ht="18.0" customHeight="1">
      <c r="A310" s="92"/>
      <c r="B310" s="92"/>
      <c r="C310" s="3"/>
      <c r="D310" s="3"/>
      <c r="E310" s="3"/>
      <c r="F310" s="3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24"/>
      <c r="X310" s="24"/>
      <c r="Y310" s="24"/>
      <c r="Z310" s="24"/>
    </row>
    <row r="311" ht="18.0" customHeight="1">
      <c r="A311" s="92"/>
      <c r="B311" s="92"/>
      <c r="C311" s="3"/>
      <c r="D311" s="3"/>
      <c r="E311" s="3"/>
      <c r="F311" s="3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24"/>
      <c r="X311" s="24"/>
      <c r="Y311" s="24"/>
      <c r="Z311" s="24"/>
    </row>
    <row r="312" ht="18.0" customHeight="1">
      <c r="A312" s="92"/>
      <c r="B312" s="92"/>
      <c r="C312" s="3"/>
      <c r="D312" s="3"/>
      <c r="E312" s="3"/>
      <c r="F312" s="3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24"/>
      <c r="X312" s="24"/>
      <c r="Y312" s="24"/>
      <c r="Z312" s="24"/>
    </row>
    <row r="313" ht="18.0" customHeight="1">
      <c r="A313" s="92"/>
      <c r="B313" s="92"/>
      <c r="C313" s="3"/>
      <c r="D313" s="3"/>
      <c r="E313" s="3"/>
      <c r="F313" s="3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24"/>
      <c r="X313" s="24"/>
      <c r="Y313" s="24"/>
      <c r="Z313" s="24"/>
    </row>
    <row r="314" ht="18.0" customHeight="1">
      <c r="A314" s="92"/>
      <c r="B314" s="92"/>
      <c r="C314" s="3"/>
      <c r="D314" s="3"/>
      <c r="E314" s="3"/>
      <c r="F314" s="3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24"/>
      <c r="X314" s="24"/>
      <c r="Y314" s="24"/>
      <c r="Z314" s="24"/>
    </row>
    <row r="315" ht="18.0" customHeight="1">
      <c r="A315" s="92"/>
      <c r="B315" s="92"/>
      <c r="C315" s="3"/>
      <c r="D315" s="3"/>
      <c r="E315" s="3"/>
      <c r="F315" s="3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24"/>
      <c r="X315" s="24"/>
      <c r="Y315" s="24"/>
      <c r="Z315" s="24"/>
    </row>
    <row r="316" ht="18.0" customHeight="1">
      <c r="A316" s="92"/>
      <c r="B316" s="92"/>
      <c r="C316" s="3"/>
      <c r="D316" s="3"/>
      <c r="E316" s="3"/>
      <c r="F316" s="3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24"/>
      <c r="X316" s="24"/>
      <c r="Y316" s="24"/>
      <c r="Z316" s="24"/>
    </row>
    <row r="317" ht="18.0" customHeight="1">
      <c r="A317" s="92"/>
      <c r="B317" s="92"/>
      <c r="C317" s="3"/>
      <c r="D317" s="3"/>
      <c r="E317" s="3"/>
      <c r="F317" s="3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24"/>
      <c r="X317" s="24"/>
      <c r="Y317" s="24"/>
      <c r="Z317" s="24"/>
    </row>
    <row r="318" ht="18.0" customHeight="1">
      <c r="A318" s="92"/>
      <c r="B318" s="92"/>
      <c r="C318" s="3"/>
      <c r="D318" s="3"/>
      <c r="E318" s="3"/>
      <c r="F318" s="3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24"/>
      <c r="X318" s="24"/>
      <c r="Y318" s="24"/>
      <c r="Z318" s="24"/>
    </row>
    <row r="319" ht="18.0" customHeight="1">
      <c r="A319" s="92"/>
      <c r="B319" s="92"/>
      <c r="C319" s="3"/>
      <c r="D319" s="3"/>
      <c r="E319" s="3"/>
      <c r="F319" s="3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24"/>
      <c r="X319" s="24"/>
      <c r="Y319" s="24"/>
      <c r="Z319" s="24"/>
    </row>
    <row r="320" ht="18.0" customHeight="1">
      <c r="A320" s="92"/>
      <c r="B320" s="92"/>
      <c r="C320" s="3"/>
      <c r="D320" s="3"/>
      <c r="E320" s="3"/>
      <c r="F320" s="3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24"/>
      <c r="X320" s="24"/>
      <c r="Y320" s="24"/>
      <c r="Z320" s="24"/>
    </row>
    <row r="321" ht="18.0" customHeight="1">
      <c r="A321" s="92"/>
      <c r="B321" s="92"/>
      <c r="C321" s="3"/>
      <c r="D321" s="3"/>
      <c r="E321" s="3"/>
      <c r="F321" s="3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24"/>
      <c r="X321" s="24"/>
      <c r="Y321" s="24"/>
      <c r="Z321" s="24"/>
    </row>
    <row r="322" ht="18.0" customHeight="1">
      <c r="A322" s="92"/>
      <c r="B322" s="92"/>
      <c r="C322" s="3"/>
      <c r="D322" s="3"/>
      <c r="E322" s="3"/>
      <c r="F322" s="3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24"/>
      <c r="X322" s="24"/>
      <c r="Y322" s="24"/>
      <c r="Z322" s="24"/>
    </row>
    <row r="323" ht="18.0" customHeight="1">
      <c r="A323" s="92"/>
      <c r="B323" s="92"/>
      <c r="C323" s="3"/>
      <c r="D323" s="3"/>
      <c r="E323" s="3"/>
      <c r="F323" s="3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24"/>
      <c r="X323" s="24"/>
      <c r="Y323" s="24"/>
      <c r="Z323" s="24"/>
    </row>
    <row r="324" ht="18.0" customHeight="1">
      <c r="A324" s="92"/>
      <c r="B324" s="92"/>
      <c r="C324" s="3"/>
      <c r="D324" s="3"/>
      <c r="E324" s="3"/>
      <c r="F324" s="3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24"/>
      <c r="X324" s="24"/>
      <c r="Y324" s="24"/>
      <c r="Z324" s="24"/>
    </row>
    <row r="325" ht="18.0" customHeight="1">
      <c r="A325" s="92"/>
      <c r="B325" s="92"/>
      <c r="C325" s="3"/>
      <c r="D325" s="3"/>
      <c r="E325" s="3"/>
      <c r="F325" s="3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24"/>
      <c r="X325" s="24"/>
      <c r="Y325" s="24"/>
      <c r="Z325" s="24"/>
    </row>
    <row r="326" ht="18.0" customHeight="1">
      <c r="A326" s="92"/>
      <c r="B326" s="92"/>
      <c r="C326" s="3"/>
      <c r="D326" s="3"/>
      <c r="E326" s="3"/>
      <c r="F326" s="3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24"/>
      <c r="X326" s="24"/>
      <c r="Y326" s="24"/>
      <c r="Z326" s="24"/>
    </row>
    <row r="327" ht="18.0" customHeight="1">
      <c r="A327" s="92"/>
      <c r="B327" s="92"/>
      <c r="C327" s="3"/>
      <c r="D327" s="3"/>
      <c r="E327" s="3"/>
      <c r="F327" s="3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24"/>
      <c r="X327" s="24"/>
      <c r="Y327" s="24"/>
      <c r="Z327" s="24"/>
    </row>
    <row r="328" ht="18.0" customHeight="1">
      <c r="A328" s="92"/>
      <c r="B328" s="92"/>
      <c r="C328" s="3"/>
      <c r="D328" s="3"/>
      <c r="E328" s="3"/>
      <c r="F328" s="3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24"/>
      <c r="X328" s="24"/>
      <c r="Y328" s="24"/>
      <c r="Z328" s="24"/>
    </row>
    <row r="329" ht="18.0" customHeight="1">
      <c r="A329" s="92"/>
      <c r="B329" s="92"/>
      <c r="C329" s="3"/>
      <c r="D329" s="3"/>
      <c r="E329" s="3"/>
      <c r="F329" s="3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24"/>
      <c r="X329" s="24"/>
      <c r="Y329" s="24"/>
      <c r="Z329" s="24"/>
    </row>
    <row r="330" ht="18.0" customHeight="1">
      <c r="A330" s="92"/>
      <c r="B330" s="92"/>
      <c r="C330" s="3"/>
      <c r="D330" s="3"/>
      <c r="E330" s="3"/>
      <c r="F330" s="3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24"/>
      <c r="X330" s="24"/>
      <c r="Y330" s="24"/>
      <c r="Z330" s="24"/>
    </row>
    <row r="331" ht="18.0" customHeight="1">
      <c r="A331" s="92"/>
      <c r="B331" s="92"/>
      <c r="C331" s="3"/>
      <c r="D331" s="3"/>
      <c r="E331" s="3"/>
      <c r="F331" s="3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24"/>
      <c r="X331" s="24"/>
      <c r="Y331" s="24"/>
      <c r="Z331" s="24"/>
    </row>
    <row r="332" ht="18.0" customHeight="1">
      <c r="A332" s="92"/>
      <c r="B332" s="92"/>
      <c r="C332" s="3"/>
      <c r="D332" s="3"/>
      <c r="E332" s="3"/>
      <c r="F332" s="3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24"/>
      <c r="X332" s="24"/>
      <c r="Y332" s="24"/>
      <c r="Z332" s="24"/>
    </row>
    <row r="333" ht="18.0" customHeight="1">
      <c r="A333" s="92"/>
      <c r="B333" s="92"/>
      <c r="C333" s="3"/>
      <c r="D333" s="3"/>
      <c r="E333" s="3"/>
      <c r="F333" s="3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24"/>
      <c r="X333" s="24"/>
      <c r="Y333" s="24"/>
      <c r="Z333" s="24"/>
    </row>
    <row r="334" ht="18.0" customHeight="1">
      <c r="A334" s="92"/>
      <c r="B334" s="92"/>
      <c r="C334" s="3"/>
      <c r="D334" s="3"/>
      <c r="E334" s="3"/>
      <c r="F334" s="3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24"/>
      <c r="X334" s="24"/>
      <c r="Y334" s="24"/>
      <c r="Z334" s="24"/>
    </row>
    <row r="335" ht="18.0" customHeight="1">
      <c r="A335" s="92"/>
      <c r="B335" s="92"/>
      <c r="C335" s="3"/>
      <c r="D335" s="3"/>
      <c r="E335" s="3"/>
      <c r="F335" s="3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24"/>
      <c r="X335" s="24"/>
      <c r="Y335" s="24"/>
      <c r="Z335" s="24"/>
    </row>
    <row r="336" ht="18.0" customHeight="1">
      <c r="A336" s="92"/>
      <c r="B336" s="92"/>
      <c r="C336" s="3"/>
      <c r="D336" s="3"/>
      <c r="E336" s="3"/>
      <c r="F336" s="3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24"/>
      <c r="X336" s="24"/>
      <c r="Y336" s="24"/>
      <c r="Z336" s="24"/>
    </row>
    <row r="337" ht="18.0" customHeight="1">
      <c r="A337" s="92"/>
      <c r="B337" s="92"/>
      <c r="C337" s="3"/>
      <c r="D337" s="3"/>
      <c r="E337" s="3"/>
      <c r="F337" s="3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24"/>
      <c r="X337" s="24"/>
      <c r="Y337" s="24"/>
      <c r="Z337" s="24"/>
    </row>
    <row r="338" ht="18.0" customHeight="1">
      <c r="A338" s="92"/>
      <c r="B338" s="92"/>
      <c r="C338" s="3"/>
      <c r="D338" s="3"/>
      <c r="E338" s="3"/>
      <c r="F338" s="3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24"/>
      <c r="X338" s="24"/>
      <c r="Y338" s="24"/>
      <c r="Z338" s="24"/>
    </row>
    <row r="339" ht="18.0" customHeight="1">
      <c r="A339" s="92"/>
      <c r="B339" s="92"/>
      <c r="C339" s="3"/>
      <c r="D339" s="3"/>
      <c r="E339" s="3"/>
      <c r="F339" s="3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24"/>
      <c r="X339" s="24"/>
      <c r="Y339" s="24"/>
      <c r="Z339" s="24"/>
    </row>
    <row r="340" ht="18.0" customHeight="1">
      <c r="A340" s="92"/>
      <c r="B340" s="92"/>
      <c r="C340" s="3"/>
      <c r="D340" s="3"/>
      <c r="E340" s="3"/>
      <c r="F340" s="3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24"/>
      <c r="X340" s="24"/>
      <c r="Y340" s="24"/>
      <c r="Z340" s="24"/>
    </row>
    <row r="341" ht="18.0" customHeight="1">
      <c r="A341" s="92"/>
      <c r="B341" s="92"/>
      <c r="C341" s="3"/>
      <c r="D341" s="3"/>
      <c r="E341" s="3"/>
      <c r="F341" s="3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24"/>
      <c r="X341" s="24"/>
      <c r="Y341" s="24"/>
      <c r="Z341" s="24"/>
    </row>
    <row r="342" ht="18.0" customHeight="1">
      <c r="A342" s="92"/>
      <c r="B342" s="92"/>
      <c r="C342" s="3"/>
      <c r="D342" s="3"/>
      <c r="E342" s="3"/>
      <c r="F342" s="3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24"/>
      <c r="X342" s="24"/>
      <c r="Y342" s="24"/>
      <c r="Z342" s="24"/>
    </row>
    <row r="343" ht="18.0" customHeight="1">
      <c r="A343" s="92"/>
      <c r="B343" s="92"/>
      <c r="C343" s="3"/>
      <c r="D343" s="3"/>
      <c r="E343" s="3"/>
      <c r="F343" s="3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24"/>
      <c r="X343" s="24"/>
      <c r="Y343" s="24"/>
      <c r="Z343" s="24"/>
    </row>
    <row r="344" ht="18.0" customHeight="1">
      <c r="A344" s="92"/>
      <c r="B344" s="92"/>
      <c r="C344" s="3"/>
      <c r="D344" s="3"/>
      <c r="E344" s="3"/>
      <c r="F344" s="3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24"/>
      <c r="X344" s="24"/>
      <c r="Y344" s="24"/>
      <c r="Z344" s="24"/>
    </row>
    <row r="345" ht="18.0" customHeight="1">
      <c r="A345" s="92"/>
      <c r="B345" s="92"/>
      <c r="C345" s="3"/>
      <c r="D345" s="3"/>
      <c r="E345" s="3"/>
      <c r="F345" s="3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24"/>
      <c r="X345" s="24"/>
      <c r="Y345" s="24"/>
      <c r="Z345" s="24"/>
    </row>
    <row r="346" ht="18.0" customHeight="1">
      <c r="A346" s="92"/>
      <c r="B346" s="92"/>
      <c r="C346" s="3"/>
      <c r="D346" s="3"/>
      <c r="E346" s="3"/>
      <c r="F346" s="3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24"/>
      <c r="X346" s="24"/>
      <c r="Y346" s="24"/>
      <c r="Z346" s="24"/>
    </row>
    <row r="347" ht="18.0" customHeight="1">
      <c r="A347" s="92"/>
      <c r="B347" s="92"/>
      <c r="C347" s="3"/>
      <c r="D347" s="3"/>
      <c r="E347" s="3"/>
      <c r="F347" s="3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24"/>
      <c r="X347" s="24"/>
      <c r="Y347" s="24"/>
      <c r="Z347" s="24"/>
    </row>
    <row r="348" ht="18.0" customHeight="1">
      <c r="A348" s="92"/>
      <c r="B348" s="92"/>
      <c r="C348" s="3"/>
      <c r="D348" s="3"/>
      <c r="E348" s="3"/>
      <c r="F348" s="3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24"/>
      <c r="X348" s="24"/>
      <c r="Y348" s="24"/>
      <c r="Z348" s="24"/>
    </row>
    <row r="349" ht="18.0" customHeight="1">
      <c r="A349" s="92"/>
      <c r="B349" s="92"/>
      <c r="C349" s="3"/>
      <c r="D349" s="3"/>
      <c r="E349" s="3"/>
      <c r="F349" s="3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24"/>
      <c r="X349" s="24"/>
      <c r="Y349" s="24"/>
      <c r="Z349" s="24"/>
    </row>
    <row r="350" ht="18.0" customHeight="1">
      <c r="A350" s="92"/>
      <c r="B350" s="92"/>
      <c r="C350" s="3"/>
      <c r="D350" s="3"/>
      <c r="E350" s="3"/>
      <c r="F350" s="3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24"/>
      <c r="X350" s="24"/>
      <c r="Y350" s="24"/>
      <c r="Z350" s="24"/>
    </row>
    <row r="351" ht="18.0" customHeight="1">
      <c r="A351" s="92"/>
      <c r="B351" s="92"/>
      <c r="C351" s="3"/>
      <c r="D351" s="3"/>
      <c r="E351" s="3"/>
      <c r="F351" s="3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24"/>
      <c r="X351" s="24"/>
      <c r="Y351" s="24"/>
      <c r="Z351" s="24"/>
    </row>
    <row r="352" ht="18.0" customHeight="1">
      <c r="A352" s="92"/>
      <c r="B352" s="92"/>
      <c r="C352" s="3"/>
      <c r="D352" s="3"/>
      <c r="E352" s="3"/>
      <c r="F352" s="3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24"/>
      <c r="X352" s="24"/>
      <c r="Y352" s="24"/>
      <c r="Z352" s="24"/>
    </row>
    <row r="353" ht="18.0" customHeight="1">
      <c r="A353" s="92"/>
      <c r="B353" s="92"/>
      <c r="C353" s="3"/>
      <c r="D353" s="3"/>
      <c r="E353" s="3"/>
      <c r="F353" s="3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24"/>
      <c r="X353" s="24"/>
      <c r="Y353" s="24"/>
      <c r="Z353" s="24"/>
    </row>
    <row r="354" ht="18.0" customHeight="1">
      <c r="A354" s="92"/>
      <c r="B354" s="92"/>
      <c r="C354" s="3"/>
      <c r="D354" s="3"/>
      <c r="E354" s="3"/>
      <c r="F354" s="3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24"/>
      <c r="X354" s="24"/>
      <c r="Y354" s="24"/>
      <c r="Z354" s="24"/>
    </row>
    <row r="355" ht="18.0" customHeight="1">
      <c r="A355" s="92"/>
      <c r="B355" s="92"/>
      <c r="C355" s="3"/>
      <c r="D355" s="3"/>
      <c r="E355" s="3"/>
      <c r="F355" s="3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24"/>
      <c r="X355" s="24"/>
      <c r="Y355" s="24"/>
      <c r="Z355" s="24"/>
    </row>
    <row r="356" ht="18.0" customHeight="1">
      <c r="A356" s="92"/>
      <c r="B356" s="92"/>
      <c r="C356" s="3"/>
      <c r="D356" s="3"/>
      <c r="E356" s="3"/>
      <c r="F356" s="3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24"/>
      <c r="X356" s="24"/>
      <c r="Y356" s="24"/>
      <c r="Z356" s="24"/>
    </row>
    <row r="357" ht="18.0" customHeight="1">
      <c r="A357" s="92"/>
      <c r="B357" s="92"/>
      <c r="C357" s="3"/>
      <c r="D357" s="3"/>
      <c r="E357" s="3"/>
      <c r="F357" s="3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24"/>
      <c r="X357" s="24"/>
      <c r="Y357" s="24"/>
      <c r="Z357" s="24"/>
    </row>
    <row r="358" ht="18.0" customHeight="1">
      <c r="A358" s="92"/>
      <c r="B358" s="92"/>
      <c r="C358" s="3"/>
      <c r="D358" s="3"/>
      <c r="E358" s="3"/>
      <c r="F358" s="3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24"/>
      <c r="X358" s="24"/>
      <c r="Y358" s="24"/>
      <c r="Z358" s="24"/>
    </row>
    <row r="359" ht="18.0" customHeight="1">
      <c r="A359" s="92"/>
      <c r="B359" s="92"/>
      <c r="C359" s="3"/>
      <c r="D359" s="3"/>
      <c r="E359" s="3"/>
      <c r="F359" s="3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24"/>
      <c r="X359" s="24"/>
      <c r="Y359" s="24"/>
      <c r="Z359" s="24"/>
    </row>
    <row r="360" ht="18.0" customHeight="1">
      <c r="A360" s="92"/>
      <c r="B360" s="92"/>
      <c r="C360" s="3"/>
      <c r="D360" s="3"/>
      <c r="E360" s="3"/>
      <c r="F360" s="3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24"/>
      <c r="X360" s="24"/>
      <c r="Y360" s="24"/>
      <c r="Z360" s="24"/>
    </row>
    <row r="361" ht="18.0" customHeight="1">
      <c r="A361" s="92"/>
      <c r="B361" s="92"/>
      <c r="C361" s="3"/>
      <c r="D361" s="3"/>
      <c r="E361" s="3"/>
      <c r="F361" s="3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24"/>
      <c r="X361" s="24"/>
      <c r="Y361" s="24"/>
      <c r="Z361" s="24"/>
    </row>
    <row r="362" ht="18.0" customHeight="1">
      <c r="A362" s="92"/>
      <c r="B362" s="92"/>
      <c r="C362" s="3"/>
      <c r="D362" s="3"/>
      <c r="E362" s="3"/>
      <c r="F362" s="3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24"/>
      <c r="X362" s="24"/>
      <c r="Y362" s="24"/>
      <c r="Z362" s="24"/>
    </row>
    <row r="363" ht="18.0" customHeight="1">
      <c r="A363" s="92"/>
      <c r="B363" s="92"/>
      <c r="C363" s="3"/>
      <c r="D363" s="3"/>
      <c r="E363" s="3"/>
      <c r="F363" s="3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24"/>
      <c r="X363" s="24"/>
      <c r="Y363" s="24"/>
      <c r="Z363" s="24"/>
    </row>
    <row r="364" ht="18.0" customHeight="1">
      <c r="A364" s="92"/>
      <c r="B364" s="92"/>
      <c r="C364" s="3"/>
      <c r="D364" s="3"/>
      <c r="E364" s="3"/>
      <c r="F364" s="3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24"/>
      <c r="X364" s="24"/>
      <c r="Y364" s="24"/>
      <c r="Z364" s="24"/>
    </row>
    <row r="365" ht="18.0" customHeight="1">
      <c r="A365" s="92"/>
      <c r="B365" s="92"/>
      <c r="C365" s="3"/>
      <c r="D365" s="3"/>
      <c r="E365" s="3"/>
      <c r="F365" s="3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24"/>
      <c r="X365" s="24"/>
      <c r="Y365" s="24"/>
      <c r="Z365" s="24"/>
    </row>
    <row r="366" ht="18.0" customHeight="1">
      <c r="A366" s="92"/>
      <c r="B366" s="92"/>
      <c r="C366" s="3"/>
      <c r="D366" s="3"/>
      <c r="E366" s="3"/>
      <c r="F366" s="3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24"/>
      <c r="X366" s="24"/>
      <c r="Y366" s="24"/>
      <c r="Z366" s="24"/>
    </row>
    <row r="367" ht="18.0" customHeight="1">
      <c r="A367" s="92"/>
      <c r="B367" s="92"/>
      <c r="C367" s="3"/>
      <c r="D367" s="3"/>
      <c r="E367" s="3"/>
      <c r="F367" s="3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24"/>
      <c r="X367" s="24"/>
      <c r="Y367" s="24"/>
      <c r="Z367" s="24"/>
    </row>
    <row r="368" ht="18.0" customHeight="1">
      <c r="A368" s="92"/>
      <c r="B368" s="92"/>
      <c r="C368" s="3"/>
      <c r="D368" s="3"/>
      <c r="E368" s="3"/>
      <c r="F368" s="3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24"/>
      <c r="X368" s="24"/>
      <c r="Y368" s="24"/>
      <c r="Z368" s="24"/>
    </row>
    <row r="369" ht="18.0" customHeight="1">
      <c r="A369" s="92"/>
      <c r="B369" s="92"/>
      <c r="C369" s="3"/>
      <c r="D369" s="3"/>
      <c r="E369" s="3"/>
      <c r="F369" s="3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24"/>
      <c r="X369" s="24"/>
      <c r="Y369" s="24"/>
      <c r="Z369" s="24"/>
    </row>
    <row r="370" ht="18.0" customHeight="1">
      <c r="A370" s="92"/>
      <c r="B370" s="92"/>
      <c r="C370" s="3"/>
      <c r="D370" s="3"/>
      <c r="E370" s="3"/>
      <c r="F370" s="3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24"/>
      <c r="X370" s="24"/>
      <c r="Y370" s="24"/>
      <c r="Z370" s="24"/>
    </row>
    <row r="371" ht="18.0" customHeight="1">
      <c r="A371" s="92"/>
      <c r="B371" s="92"/>
      <c r="C371" s="3"/>
      <c r="D371" s="3"/>
      <c r="E371" s="3"/>
      <c r="F371" s="3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24"/>
      <c r="X371" s="24"/>
      <c r="Y371" s="24"/>
      <c r="Z371" s="24"/>
    </row>
    <row r="372" ht="18.0" customHeight="1">
      <c r="A372" s="92"/>
      <c r="B372" s="92"/>
      <c r="C372" s="3"/>
      <c r="D372" s="3"/>
      <c r="E372" s="3"/>
      <c r="F372" s="3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24"/>
      <c r="X372" s="24"/>
      <c r="Y372" s="24"/>
      <c r="Z372" s="24"/>
    </row>
    <row r="373" ht="18.0" customHeight="1">
      <c r="A373" s="92"/>
      <c r="B373" s="92"/>
      <c r="C373" s="3"/>
      <c r="D373" s="3"/>
      <c r="E373" s="3"/>
      <c r="F373" s="3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24"/>
      <c r="X373" s="24"/>
      <c r="Y373" s="24"/>
      <c r="Z373" s="24"/>
    </row>
    <row r="374" ht="18.0" customHeight="1">
      <c r="A374" s="92"/>
      <c r="B374" s="92"/>
      <c r="C374" s="3"/>
      <c r="D374" s="3"/>
      <c r="E374" s="3"/>
      <c r="F374" s="3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24"/>
      <c r="X374" s="24"/>
      <c r="Y374" s="24"/>
      <c r="Z374" s="24"/>
    </row>
    <row r="375" ht="18.0" customHeight="1">
      <c r="A375" s="92"/>
      <c r="B375" s="92"/>
      <c r="C375" s="3"/>
      <c r="D375" s="3"/>
      <c r="E375" s="3"/>
      <c r="F375" s="3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24"/>
      <c r="X375" s="24"/>
      <c r="Y375" s="24"/>
      <c r="Z375" s="24"/>
    </row>
    <row r="376" ht="18.0" customHeight="1">
      <c r="A376" s="92"/>
      <c r="B376" s="92"/>
      <c r="C376" s="3"/>
      <c r="D376" s="3"/>
      <c r="E376" s="3"/>
      <c r="F376" s="3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24"/>
      <c r="X376" s="24"/>
      <c r="Y376" s="24"/>
      <c r="Z376" s="24"/>
    </row>
    <row r="377" ht="18.0" customHeight="1">
      <c r="A377" s="92"/>
      <c r="B377" s="92"/>
      <c r="C377" s="3"/>
      <c r="D377" s="3"/>
      <c r="E377" s="3"/>
      <c r="F377" s="3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24"/>
      <c r="X377" s="24"/>
      <c r="Y377" s="24"/>
      <c r="Z377" s="24"/>
    </row>
    <row r="378" ht="18.0" customHeight="1">
      <c r="A378" s="92"/>
      <c r="B378" s="92"/>
      <c r="C378" s="3"/>
      <c r="D378" s="3"/>
      <c r="E378" s="3"/>
      <c r="F378" s="3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24"/>
      <c r="X378" s="24"/>
      <c r="Y378" s="24"/>
      <c r="Z378" s="24"/>
    </row>
    <row r="379" ht="18.0" customHeight="1">
      <c r="A379" s="92"/>
      <c r="B379" s="92"/>
      <c r="C379" s="3"/>
      <c r="D379" s="3"/>
      <c r="E379" s="3"/>
      <c r="F379" s="3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24"/>
      <c r="X379" s="24"/>
      <c r="Y379" s="24"/>
      <c r="Z379" s="24"/>
    </row>
    <row r="380" ht="18.0" customHeight="1">
      <c r="A380" s="92"/>
      <c r="B380" s="92"/>
      <c r="C380" s="3"/>
      <c r="D380" s="3"/>
      <c r="E380" s="3"/>
      <c r="F380" s="3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24"/>
      <c r="X380" s="24"/>
      <c r="Y380" s="24"/>
      <c r="Z380" s="24"/>
    </row>
    <row r="381" ht="18.0" customHeight="1">
      <c r="A381" s="92"/>
      <c r="B381" s="92"/>
      <c r="C381" s="3"/>
      <c r="D381" s="3"/>
      <c r="E381" s="3"/>
      <c r="F381" s="3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24"/>
      <c r="X381" s="24"/>
      <c r="Y381" s="24"/>
      <c r="Z381" s="24"/>
    </row>
    <row r="382" ht="18.0" customHeight="1">
      <c r="A382" s="92"/>
      <c r="B382" s="92"/>
      <c r="C382" s="3"/>
      <c r="D382" s="3"/>
      <c r="E382" s="3"/>
      <c r="F382" s="3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24"/>
      <c r="X382" s="24"/>
      <c r="Y382" s="24"/>
      <c r="Z382" s="24"/>
    </row>
    <row r="383" ht="18.0" customHeight="1">
      <c r="A383" s="92"/>
      <c r="B383" s="92"/>
      <c r="C383" s="3"/>
      <c r="D383" s="3"/>
      <c r="E383" s="3"/>
      <c r="F383" s="3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24"/>
      <c r="X383" s="24"/>
      <c r="Y383" s="24"/>
      <c r="Z383" s="24"/>
    </row>
    <row r="384" ht="18.0" customHeight="1">
      <c r="A384" s="92"/>
      <c r="B384" s="92"/>
      <c r="C384" s="3"/>
      <c r="D384" s="3"/>
      <c r="E384" s="3"/>
      <c r="F384" s="3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24"/>
      <c r="X384" s="24"/>
      <c r="Y384" s="24"/>
      <c r="Z384" s="24"/>
    </row>
    <row r="385" ht="18.0" customHeight="1">
      <c r="A385" s="92"/>
      <c r="B385" s="92"/>
      <c r="C385" s="3"/>
      <c r="D385" s="3"/>
      <c r="E385" s="3"/>
      <c r="F385" s="3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24"/>
      <c r="X385" s="24"/>
      <c r="Y385" s="24"/>
      <c r="Z385" s="24"/>
    </row>
    <row r="386" ht="18.0" customHeight="1">
      <c r="A386" s="92"/>
      <c r="B386" s="92"/>
      <c r="C386" s="3"/>
      <c r="D386" s="3"/>
      <c r="E386" s="3"/>
      <c r="F386" s="3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24"/>
      <c r="X386" s="24"/>
      <c r="Y386" s="24"/>
      <c r="Z386" s="24"/>
    </row>
    <row r="387" ht="18.0" customHeight="1">
      <c r="A387" s="92"/>
      <c r="B387" s="92"/>
      <c r="C387" s="3"/>
      <c r="D387" s="3"/>
      <c r="E387" s="3"/>
      <c r="F387" s="3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24"/>
      <c r="X387" s="24"/>
      <c r="Y387" s="24"/>
      <c r="Z387" s="24"/>
    </row>
    <row r="388" ht="18.0" customHeight="1">
      <c r="A388" s="92"/>
      <c r="B388" s="92"/>
      <c r="C388" s="3"/>
      <c r="D388" s="3"/>
      <c r="E388" s="3"/>
      <c r="F388" s="3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24"/>
      <c r="X388" s="24"/>
      <c r="Y388" s="24"/>
      <c r="Z388" s="24"/>
    </row>
    <row r="389" ht="18.0" customHeight="1">
      <c r="A389" s="92"/>
      <c r="B389" s="92"/>
      <c r="C389" s="3"/>
      <c r="D389" s="3"/>
      <c r="E389" s="3"/>
      <c r="F389" s="3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24"/>
      <c r="X389" s="24"/>
      <c r="Y389" s="24"/>
      <c r="Z389" s="24"/>
    </row>
    <row r="390" ht="18.0" customHeight="1">
      <c r="A390" s="92"/>
      <c r="B390" s="92"/>
      <c r="C390" s="3"/>
      <c r="D390" s="3"/>
      <c r="E390" s="3"/>
      <c r="F390" s="3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24"/>
      <c r="X390" s="24"/>
      <c r="Y390" s="24"/>
      <c r="Z390" s="24"/>
    </row>
    <row r="391" ht="18.0" customHeight="1">
      <c r="A391" s="92"/>
      <c r="B391" s="92"/>
      <c r="C391" s="3"/>
      <c r="D391" s="3"/>
      <c r="E391" s="3"/>
      <c r="F391" s="3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24"/>
      <c r="X391" s="24"/>
      <c r="Y391" s="24"/>
      <c r="Z391" s="24"/>
    </row>
    <row r="392" ht="18.0" customHeight="1">
      <c r="A392" s="92"/>
      <c r="B392" s="92"/>
      <c r="C392" s="3"/>
      <c r="D392" s="3"/>
      <c r="E392" s="3"/>
      <c r="F392" s="3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24"/>
      <c r="X392" s="24"/>
      <c r="Y392" s="24"/>
      <c r="Z392" s="24"/>
    </row>
    <row r="393" ht="18.0" customHeight="1">
      <c r="A393" s="92"/>
      <c r="B393" s="92"/>
      <c r="C393" s="3"/>
      <c r="D393" s="3"/>
      <c r="E393" s="3"/>
      <c r="F393" s="3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24"/>
      <c r="X393" s="24"/>
      <c r="Y393" s="24"/>
      <c r="Z393" s="24"/>
    </row>
    <row r="394" ht="18.0" customHeight="1">
      <c r="A394" s="92"/>
      <c r="B394" s="92"/>
      <c r="C394" s="3"/>
      <c r="D394" s="3"/>
      <c r="E394" s="3"/>
      <c r="F394" s="3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24"/>
      <c r="X394" s="24"/>
      <c r="Y394" s="24"/>
      <c r="Z394" s="24"/>
    </row>
    <row r="395" ht="18.0" customHeight="1">
      <c r="A395" s="92"/>
      <c r="B395" s="92"/>
      <c r="C395" s="3"/>
      <c r="D395" s="3"/>
      <c r="E395" s="3"/>
      <c r="F395" s="3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24"/>
      <c r="X395" s="24"/>
      <c r="Y395" s="24"/>
      <c r="Z395" s="24"/>
    </row>
    <row r="396" ht="18.0" customHeight="1">
      <c r="A396" s="92"/>
      <c r="B396" s="92"/>
      <c r="C396" s="3"/>
      <c r="D396" s="3"/>
      <c r="E396" s="3"/>
      <c r="F396" s="3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24"/>
      <c r="X396" s="24"/>
      <c r="Y396" s="24"/>
      <c r="Z396" s="24"/>
    </row>
    <row r="397" ht="18.0" customHeight="1">
      <c r="A397" s="92"/>
      <c r="B397" s="92"/>
      <c r="C397" s="3"/>
      <c r="D397" s="3"/>
      <c r="E397" s="3"/>
      <c r="F397" s="3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24"/>
      <c r="X397" s="24"/>
      <c r="Y397" s="24"/>
      <c r="Z397" s="24"/>
    </row>
    <row r="398" ht="18.0" customHeight="1">
      <c r="A398" s="92"/>
      <c r="B398" s="92"/>
      <c r="C398" s="3"/>
      <c r="D398" s="3"/>
      <c r="E398" s="3"/>
      <c r="F398" s="3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24"/>
      <c r="X398" s="24"/>
      <c r="Y398" s="24"/>
      <c r="Z398" s="24"/>
    </row>
    <row r="399" ht="18.0" customHeight="1">
      <c r="A399" s="92"/>
      <c r="B399" s="92"/>
      <c r="C399" s="3"/>
      <c r="D399" s="3"/>
      <c r="E399" s="3"/>
      <c r="F399" s="3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24"/>
      <c r="X399" s="24"/>
      <c r="Y399" s="24"/>
      <c r="Z399" s="24"/>
    </row>
    <row r="400" ht="18.0" customHeight="1">
      <c r="A400" s="92"/>
      <c r="B400" s="92"/>
      <c r="C400" s="3"/>
      <c r="D400" s="3"/>
      <c r="E400" s="3"/>
      <c r="F400" s="3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24"/>
      <c r="X400" s="24"/>
      <c r="Y400" s="24"/>
      <c r="Z400" s="24"/>
    </row>
    <row r="401" ht="18.0" customHeight="1">
      <c r="A401" s="92"/>
      <c r="B401" s="92"/>
      <c r="C401" s="3"/>
      <c r="D401" s="3"/>
      <c r="E401" s="3"/>
      <c r="F401" s="3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24"/>
      <c r="X401" s="24"/>
      <c r="Y401" s="24"/>
      <c r="Z401" s="24"/>
    </row>
    <row r="402" ht="18.0" customHeight="1">
      <c r="A402" s="92"/>
      <c r="B402" s="92"/>
      <c r="C402" s="3"/>
      <c r="D402" s="3"/>
      <c r="E402" s="3"/>
      <c r="F402" s="3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24"/>
      <c r="X402" s="24"/>
      <c r="Y402" s="24"/>
      <c r="Z402" s="24"/>
    </row>
    <row r="403" ht="18.0" customHeight="1">
      <c r="A403" s="92"/>
      <c r="B403" s="92"/>
      <c r="C403" s="3"/>
      <c r="D403" s="3"/>
      <c r="E403" s="3"/>
      <c r="F403" s="3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24"/>
      <c r="X403" s="24"/>
      <c r="Y403" s="24"/>
      <c r="Z403" s="24"/>
    </row>
    <row r="404" ht="18.0" customHeight="1">
      <c r="A404" s="92"/>
      <c r="B404" s="92"/>
      <c r="C404" s="3"/>
      <c r="D404" s="3"/>
      <c r="E404" s="3"/>
      <c r="F404" s="3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24"/>
      <c r="X404" s="24"/>
      <c r="Y404" s="24"/>
      <c r="Z404" s="24"/>
    </row>
    <row r="405" ht="18.0" customHeight="1">
      <c r="A405" s="92"/>
      <c r="B405" s="92"/>
      <c r="C405" s="3"/>
      <c r="D405" s="3"/>
      <c r="E405" s="3"/>
      <c r="F405" s="3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24"/>
      <c r="X405" s="24"/>
      <c r="Y405" s="24"/>
      <c r="Z405" s="24"/>
    </row>
    <row r="406" ht="18.0" customHeight="1">
      <c r="A406" s="92"/>
      <c r="B406" s="92"/>
      <c r="C406" s="3"/>
      <c r="D406" s="3"/>
      <c r="E406" s="3"/>
      <c r="F406" s="3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24"/>
      <c r="X406" s="24"/>
      <c r="Y406" s="24"/>
      <c r="Z406" s="24"/>
    </row>
    <row r="407" ht="18.0" customHeight="1">
      <c r="A407" s="92"/>
      <c r="B407" s="92"/>
      <c r="C407" s="3"/>
      <c r="D407" s="3"/>
      <c r="E407" s="3"/>
      <c r="F407" s="3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24"/>
      <c r="X407" s="24"/>
      <c r="Y407" s="24"/>
      <c r="Z407" s="24"/>
    </row>
    <row r="408" ht="18.0" customHeight="1">
      <c r="A408" s="92"/>
      <c r="B408" s="92"/>
      <c r="C408" s="3"/>
      <c r="D408" s="3"/>
      <c r="E408" s="3"/>
      <c r="F408" s="3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24"/>
      <c r="X408" s="24"/>
      <c r="Y408" s="24"/>
      <c r="Z408" s="24"/>
    </row>
    <row r="409" ht="18.0" customHeight="1">
      <c r="A409" s="92"/>
      <c r="B409" s="92"/>
      <c r="C409" s="3"/>
      <c r="D409" s="3"/>
      <c r="E409" s="3"/>
      <c r="F409" s="3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24"/>
      <c r="X409" s="24"/>
      <c r="Y409" s="24"/>
      <c r="Z409" s="24"/>
    </row>
    <row r="410" ht="18.0" customHeight="1">
      <c r="A410" s="92"/>
      <c r="B410" s="92"/>
      <c r="C410" s="3"/>
      <c r="D410" s="3"/>
      <c r="E410" s="3"/>
      <c r="F410" s="3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24"/>
      <c r="X410" s="24"/>
      <c r="Y410" s="24"/>
      <c r="Z410" s="24"/>
    </row>
    <row r="411" ht="18.0" customHeight="1">
      <c r="A411" s="92"/>
      <c r="B411" s="92"/>
      <c r="C411" s="3"/>
      <c r="D411" s="3"/>
      <c r="E411" s="3"/>
      <c r="F411" s="3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24"/>
      <c r="X411" s="24"/>
      <c r="Y411" s="24"/>
      <c r="Z411" s="24"/>
    </row>
    <row r="412" ht="18.0" customHeight="1">
      <c r="A412" s="92"/>
      <c r="B412" s="92"/>
      <c r="C412" s="3"/>
      <c r="D412" s="3"/>
      <c r="E412" s="3"/>
      <c r="F412" s="3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24"/>
      <c r="X412" s="24"/>
      <c r="Y412" s="24"/>
      <c r="Z412" s="24"/>
    </row>
    <row r="413" ht="18.0" customHeight="1">
      <c r="A413" s="92"/>
      <c r="B413" s="92"/>
      <c r="C413" s="3"/>
      <c r="D413" s="3"/>
      <c r="E413" s="3"/>
      <c r="F413" s="3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24"/>
      <c r="X413" s="24"/>
      <c r="Y413" s="24"/>
      <c r="Z413" s="24"/>
    </row>
    <row r="414" ht="18.0" customHeight="1">
      <c r="A414" s="92"/>
      <c r="B414" s="92"/>
      <c r="C414" s="3"/>
      <c r="D414" s="3"/>
      <c r="E414" s="3"/>
      <c r="F414" s="3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24"/>
      <c r="X414" s="24"/>
      <c r="Y414" s="24"/>
      <c r="Z414" s="24"/>
    </row>
    <row r="415" ht="18.0" customHeight="1">
      <c r="A415" s="92"/>
      <c r="B415" s="92"/>
      <c r="C415" s="3"/>
      <c r="D415" s="3"/>
      <c r="E415" s="3"/>
      <c r="F415" s="3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24"/>
      <c r="X415" s="24"/>
      <c r="Y415" s="24"/>
      <c r="Z415" s="24"/>
    </row>
    <row r="416" ht="18.0" customHeight="1">
      <c r="A416" s="92"/>
      <c r="B416" s="92"/>
      <c r="C416" s="3"/>
      <c r="D416" s="3"/>
      <c r="E416" s="3"/>
      <c r="F416" s="3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24"/>
      <c r="X416" s="24"/>
      <c r="Y416" s="24"/>
      <c r="Z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92">
    <mergeCell ref="J3:J4"/>
    <mergeCell ref="K3:K4"/>
    <mergeCell ref="A1:K1"/>
    <mergeCell ref="B3:B4"/>
    <mergeCell ref="C3:F3"/>
    <mergeCell ref="G3:G4"/>
    <mergeCell ref="H3:H4"/>
    <mergeCell ref="I3:I4"/>
    <mergeCell ref="A5:B5"/>
    <mergeCell ref="J22:J23"/>
    <mergeCell ref="K22:K23"/>
    <mergeCell ref="A3:A4"/>
    <mergeCell ref="A22:A23"/>
    <mergeCell ref="B22:B23"/>
    <mergeCell ref="C22:F22"/>
    <mergeCell ref="G22:G23"/>
    <mergeCell ref="H22:H23"/>
    <mergeCell ref="I22:I23"/>
    <mergeCell ref="B45:B46"/>
    <mergeCell ref="C45:F45"/>
    <mergeCell ref="G45:G46"/>
    <mergeCell ref="H45:H46"/>
    <mergeCell ref="I45:I46"/>
    <mergeCell ref="J45:J46"/>
    <mergeCell ref="K45:K46"/>
    <mergeCell ref="J67:J68"/>
    <mergeCell ref="K67:K68"/>
    <mergeCell ref="J88:J89"/>
    <mergeCell ref="K88:K89"/>
    <mergeCell ref="A108:A109"/>
    <mergeCell ref="B129:B130"/>
    <mergeCell ref="C129:F129"/>
    <mergeCell ref="G129:G130"/>
    <mergeCell ref="H129:H130"/>
    <mergeCell ref="I129:I130"/>
    <mergeCell ref="A131:B131"/>
    <mergeCell ref="A129:A130"/>
    <mergeCell ref="A155:A156"/>
    <mergeCell ref="B155:B156"/>
    <mergeCell ref="C155:F155"/>
    <mergeCell ref="G155:G156"/>
    <mergeCell ref="H155:H156"/>
    <mergeCell ref="I155:I156"/>
    <mergeCell ref="B195:B196"/>
    <mergeCell ref="A197:B197"/>
    <mergeCell ref="A207:A208"/>
    <mergeCell ref="B207:B208"/>
    <mergeCell ref="C207:F207"/>
    <mergeCell ref="G207:G208"/>
    <mergeCell ref="H207:H208"/>
    <mergeCell ref="I207:I208"/>
    <mergeCell ref="B178:B179"/>
    <mergeCell ref="A180:B180"/>
    <mergeCell ref="A195:A196"/>
    <mergeCell ref="C195:F195"/>
    <mergeCell ref="G195:G196"/>
    <mergeCell ref="H195:H196"/>
    <mergeCell ref="I195:I196"/>
    <mergeCell ref="A45:A46"/>
    <mergeCell ref="B67:B68"/>
    <mergeCell ref="C67:F67"/>
    <mergeCell ref="G67:G68"/>
    <mergeCell ref="H67:H68"/>
    <mergeCell ref="I67:I68"/>
    <mergeCell ref="A69:B69"/>
    <mergeCell ref="A67:A68"/>
    <mergeCell ref="B88:B89"/>
    <mergeCell ref="C88:F88"/>
    <mergeCell ref="G88:G89"/>
    <mergeCell ref="H88:H89"/>
    <mergeCell ref="I88:I89"/>
    <mergeCell ref="A90:B90"/>
    <mergeCell ref="J108:J109"/>
    <mergeCell ref="K108:K109"/>
    <mergeCell ref="A88:A89"/>
    <mergeCell ref="B108:B109"/>
    <mergeCell ref="C108:F108"/>
    <mergeCell ref="G108:G109"/>
    <mergeCell ref="H108:H109"/>
    <mergeCell ref="I108:I109"/>
    <mergeCell ref="A110:B110"/>
    <mergeCell ref="J129:J130"/>
    <mergeCell ref="K129:K130"/>
    <mergeCell ref="J155:J156"/>
    <mergeCell ref="K155:K156"/>
    <mergeCell ref="A178:A179"/>
    <mergeCell ref="C178:F178"/>
    <mergeCell ref="G178:G179"/>
    <mergeCell ref="H178:H179"/>
    <mergeCell ref="I178:I179"/>
    <mergeCell ref="J178:J179"/>
    <mergeCell ref="K178:K179"/>
  </mergeCells>
  <printOptions/>
  <pageMargins bottom="0.75" footer="0.0" header="0.0" left="0.7" right="0.20833333333333334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45.0"/>
    <col customWidth="1" min="3" max="3" width="11.86"/>
    <col customWidth="1" min="4" max="5" width="11.0"/>
    <col customWidth="1" min="6" max="6" width="10.29"/>
    <col customWidth="1" min="7" max="7" width="10.57"/>
    <col customWidth="1" min="8" max="8" width="13.57"/>
    <col customWidth="1" min="9" max="9" width="14.0"/>
    <col customWidth="1" min="10" max="10" width="13.14"/>
    <col customWidth="1" min="11" max="11" width="12.71"/>
    <col customWidth="1" min="12" max="12" width="15.14"/>
    <col customWidth="1" min="13" max="27" width="5.57"/>
    <col customWidth="1" min="28" max="29" width="8.43"/>
    <col customWidth="1" min="30" max="32" width="14.43"/>
  </cols>
  <sheetData>
    <row r="1" ht="21.0" customHeight="1">
      <c r="A1" s="67" t="s">
        <v>36</v>
      </c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24"/>
      <c r="AC1" s="24"/>
      <c r="AD1" s="24"/>
      <c r="AE1" s="24"/>
      <c r="AF1" s="24"/>
    </row>
    <row r="2" ht="9.75" customHeight="1">
      <c r="A2" s="69"/>
      <c r="B2" s="7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24"/>
      <c r="AC2" s="24"/>
      <c r="AD2" s="24"/>
      <c r="AE2" s="24"/>
      <c r="AF2" s="24"/>
    </row>
    <row r="3" ht="21.0" customHeight="1">
      <c r="A3" s="71" t="s">
        <v>1</v>
      </c>
      <c r="B3" s="71" t="s">
        <v>37</v>
      </c>
      <c r="C3" s="72" t="s">
        <v>38</v>
      </c>
      <c r="D3" s="6"/>
      <c r="E3" s="6"/>
      <c r="F3" s="7"/>
      <c r="G3" s="73" t="s">
        <v>39</v>
      </c>
      <c r="H3" s="513" t="s">
        <v>291</v>
      </c>
      <c r="I3" s="514"/>
      <c r="J3" s="513" t="s">
        <v>292</v>
      </c>
      <c r="K3" s="514"/>
      <c r="L3" s="75" t="s">
        <v>41</v>
      </c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24"/>
      <c r="AF3" s="24"/>
    </row>
    <row r="4" ht="48.75" customHeight="1">
      <c r="A4" s="9"/>
      <c r="B4" s="9"/>
      <c r="C4" s="76" t="s">
        <v>42</v>
      </c>
      <c r="D4" s="77" t="s">
        <v>43</v>
      </c>
      <c r="E4" s="77" t="s">
        <v>4</v>
      </c>
      <c r="F4" s="78" t="s">
        <v>5</v>
      </c>
      <c r="G4" s="9"/>
      <c r="H4" s="515"/>
      <c r="I4" s="516"/>
      <c r="J4" s="515"/>
      <c r="K4" s="516"/>
      <c r="L4" s="9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24"/>
      <c r="AF4" s="24"/>
    </row>
    <row r="5" ht="21.75" customHeight="1">
      <c r="A5" s="79" t="s">
        <v>44</v>
      </c>
      <c r="B5" s="7"/>
      <c r="C5" s="80">
        <v>300000.0</v>
      </c>
      <c r="D5" s="80">
        <f>D6+D12+D25+D28+D31+D32+D48+D51+D55</f>
        <v>250000</v>
      </c>
      <c r="E5" s="80"/>
      <c r="F5" s="80"/>
      <c r="G5" s="81">
        <f t="shared" ref="G5:G21" si="1">C5+D5+E5+F5</f>
        <v>550000</v>
      </c>
      <c r="H5" s="81" t="s">
        <v>293</v>
      </c>
      <c r="I5" s="81" t="s">
        <v>294</v>
      </c>
      <c r="J5" s="517" t="s">
        <v>295</v>
      </c>
      <c r="K5" s="82" t="s">
        <v>296</v>
      </c>
      <c r="L5" s="82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24"/>
      <c r="AF5" s="24"/>
    </row>
    <row r="6" ht="21.0" customHeight="1">
      <c r="A6" s="154" t="s">
        <v>45</v>
      </c>
      <c r="B6" s="84" t="s">
        <v>46</v>
      </c>
      <c r="C6" s="85">
        <f>SUM(C7:C11)</f>
        <v>104500</v>
      </c>
      <c r="D6" s="86">
        <f>D7+D8+D9+D10+D11</f>
        <v>0</v>
      </c>
      <c r="E6" s="87"/>
      <c r="F6" s="86"/>
      <c r="G6" s="85">
        <f t="shared" si="1"/>
        <v>104500</v>
      </c>
      <c r="H6" s="85"/>
      <c r="I6" s="85"/>
      <c r="J6" s="85"/>
      <c r="K6" s="88"/>
      <c r="L6" s="88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24"/>
      <c r="AF6" s="24"/>
    </row>
    <row r="7" ht="21.0" customHeight="1">
      <c r="A7" s="91"/>
      <c r="B7" s="92" t="s">
        <v>47</v>
      </c>
      <c r="C7" s="93">
        <v>80000.0</v>
      </c>
      <c r="D7" s="93"/>
      <c r="E7" s="93"/>
      <c r="F7" s="93"/>
      <c r="G7" s="94">
        <f t="shared" si="1"/>
        <v>80000</v>
      </c>
      <c r="H7" s="94"/>
      <c r="I7" s="94"/>
      <c r="J7" s="94"/>
      <c r="K7" s="95" t="s">
        <v>48</v>
      </c>
      <c r="L7" s="96" t="s">
        <v>49</v>
      </c>
      <c r="M7" s="97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24"/>
      <c r="AF7" s="24"/>
    </row>
    <row r="8" ht="21.0" customHeight="1">
      <c r="A8" s="91"/>
      <c r="B8" s="92" t="s">
        <v>50</v>
      </c>
      <c r="C8" s="93">
        <v>5000.0</v>
      </c>
      <c r="D8" s="93"/>
      <c r="E8" s="93"/>
      <c r="F8" s="93"/>
      <c r="G8" s="94">
        <f t="shared" si="1"/>
        <v>5000</v>
      </c>
      <c r="H8" s="94"/>
      <c r="I8" s="94"/>
      <c r="J8" s="94"/>
      <c r="K8" s="95" t="s">
        <v>48</v>
      </c>
      <c r="L8" s="98" t="s">
        <v>51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24"/>
      <c r="AF8" s="24"/>
    </row>
    <row r="9" ht="21.0" customHeight="1">
      <c r="A9" s="91"/>
      <c r="B9" s="99" t="s">
        <v>52</v>
      </c>
      <c r="C9" s="93">
        <v>5000.0</v>
      </c>
      <c r="D9" s="93"/>
      <c r="E9" s="93"/>
      <c r="F9" s="93"/>
      <c r="G9" s="94">
        <f t="shared" si="1"/>
        <v>5000</v>
      </c>
      <c r="H9" s="94"/>
      <c r="I9" s="94"/>
      <c r="J9" s="94"/>
      <c r="K9" s="95" t="s">
        <v>48</v>
      </c>
      <c r="L9" s="98" t="s">
        <v>53</v>
      </c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24"/>
      <c r="AF9" s="24"/>
    </row>
    <row r="10" ht="21.0" customHeight="1">
      <c r="A10" s="91"/>
      <c r="B10" s="100" t="s">
        <v>54</v>
      </c>
      <c r="C10" s="93">
        <v>8500.0</v>
      </c>
      <c r="D10" s="101"/>
      <c r="E10" s="93"/>
      <c r="F10" s="93"/>
      <c r="G10" s="94">
        <f t="shared" si="1"/>
        <v>8500</v>
      </c>
      <c r="H10" s="94"/>
      <c r="I10" s="94"/>
      <c r="J10" s="94"/>
      <c r="K10" s="102" t="s">
        <v>48</v>
      </c>
      <c r="L10" s="98" t="s">
        <v>55</v>
      </c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24"/>
      <c r="AF10" s="24"/>
    </row>
    <row r="11" ht="21.0" customHeight="1">
      <c r="A11" s="103"/>
      <c r="B11" s="92" t="s">
        <v>56</v>
      </c>
      <c r="C11" s="93">
        <v>6000.0</v>
      </c>
      <c r="D11" s="93"/>
      <c r="E11" s="93"/>
      <c r="F11" s="104"/>
      <c r="G11" s="94">
        <f t="shared" si="1"/>
        <v>6000</v>
      </c>
      <c r="H11" s="94"/>
      <c r="I11" s="94"/>
      <c r="J11" s="94"/>
      <c r="K11" s="95" t="s">
        <v>48</v>
      </c>
      <c r="L11" s="105" t="s">
        <v>57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24"/>
      <c r="AF11" s="24"/>
    </row>
    <row r="12" ht="21.0" customHeight="1">
      <c r="A12" s="106" t="s">
        <v>58</v>
      </c>
      <c r="B12" s="107" t="s">
        <v>59</v>
      </c>
      <c r="C12" s="108">
        <f t="shared" ref="C12:D12" si="2">SUM(C13:C21)</f>
        <v>107500</v>
      </c>
      <c r="D12" s="109">
        <f t="shared" si="2"/>
        <v>18000</v>
      </c>
      <c r="E12" s="110"/>
      <c r="F12" s="111"/>
      <c r="G12" s="108">
        <f t="shared" si="1"/>
        <v>125500</v>
      </c>
      <c r="H12" s="108"/>
      <c r="I12" s="108"/>
      <c r="J12" s="108"/>
      <c r="K12" s="112"/>
      <c r="L12" s="112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24"/>
      <c r="AF12" s="24"/>
    </row>
    <row r="13" ht="21.0" customHeight="1">
      <c r="A13" s="114"/>
      <c r="B13" s="115" t="s">
        <v>60</v>
      </c>
      <c r="C13" s="93">
        <v>10000.0</v>
      </c>
      <c r="D13" s="116"/>
      <c r="E13" s="117"/>
      <c r="F13" s="118"/>
      <c r="G13" s="119">
        <f t="shared" si="1"/>
        <v>10000</v>
      </c>
      <c r="H13" s="119"/>
      <c r="I13" s="119"/>
      <c r="J13" s="119"/>
      <c r="K13" s="120" t="s">
        <v>61</v>
      </c>
      <c r="L13" s="121" t="s">
        <v>62</v>
      </c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24"/>
      <c r="AF13" s="24"/>
    </row>
    <row r="14" ht="21.0" customHeight="1">
      <c r="A14" s="114"/>
      <c r="B14" s="123" t="s">
        <v>63</v>
      </c>
      <c r="C14" s="93">
        <v>10000.0</v>
      </c>
      <c r="D14" s="116"/>
      <c r="E14" s="117"/>
      <c r="F14" s="124"/>
      <c r="G14" s="119">
        <f t="shared" si="1"/>
        <v>10000</v>
      </c>
      <c r="H14" s="119"/>
      <c r="I14" s="119"/>
      <c r="J14" s="119"/>
      <c r="K14" s="120" t="s">
        <v>61</v>
      </c>
      <c r="L14" s="121" t="s">
        <v>64</v>
      </c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24"/>
      <c r="AF14" s="24"/>
    </row>
    <row r="15" ht="21.0" customHeight="1">
      <c r="A15" s="91"/>
      <c r="B15" s="125" t="s">
        <v>65</v>
      </c>
      <c r="C15" s="93">
        <v>10000.0</v>
      </c>
      <c r="D15" s="116"/>
      <c r="E15" s="117"/>
      <c r="F15" s="118"/>
      <c r="G15" s="119">
        <f t="shared" si="1"/>
        <v>10000</v>
      </c>
      <c r="H15" s="119"/>
      <c r="I15" s="119"/>
      <c r="J15" s="119"/>
      <c r="K15" s="120" t="s">
        <v>66</v>
      </c>
      <c r="L15" s="121" t="s">
        <v>67</v>
      </c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24"/>
      <c r="AF15" s="24"/>
    </row>
    <row r="16" ht="21.0" customHeight="1">
      <c r="A16" s="91"/>
      <c r="B16" s="123" t="s">
        <v>68</v>
      </c>
      <c r="C16" s="93">
        <v>20000.0</v>
      </c>
      <c r="D16" s="116"/>
      <c r="E16" s="117"/>
      <c r="F16" s="118"/>
      <c r="G16" s="119">
        <f t="shared" si="1"/>
        <v>20000</v>
      </c>
      <c r="H16" s="119"/>
      <c r="I16" s="119"/>
      <c r="J16" s="119"/>
      <c r="K16" s="120" t="s">
        <v>69</v>
      </c>
      <c r="L16" s="121" t="s">
        <v>70</v>
      </c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24"/>
      <c r="AF16" s="24"/>
    </row>
    <row r="17" ht="21.0" customHeight="1">
      <c r="A17" s="91"/>
      <c r="B17" s="123" t="s">
        <v>71</v>
      </c>
      <c r="C17" s="93">
        <v>10000.0</v>
      </c>
      <c r="D17" s="116"/>
      <c r="E17" s="117"/>
      <c r="F17" s="118"/>
      <c r="G17" s="119">
        <f t="shared" si="1"/>
        <v>10000</v>
      </c>
      <c r="H17" s="119"/>
      <c r="I17" s="119"/>
      <c r="J17" s="119"/>
      <c r="K17" s="120" t="s">
        <v>61</v>
      </c>
      <c r="L17" s="121" t="s">
        <v>72</v>
      </c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24"/>
      <c r="AF17" s="24"/>
    </row>
    <row r="18" ht="21.0" customHeight="1">
      <c r="A18" s="91"/>
      <c r="B18" s="123" t="s">
        <v>73</v>
      </c>
      <c r="C18" s="93">
        <v>11500.0</v>
      </c>
      <c r="D18" s="116"/>
      <c r="E18" s="117"/>
      <c r="F18" s="118"/>
      <c r="G18" s="119">
        <f t="shared" si="1"/>
        <v>11500</v>
      </c>
      <c r="H18" s="119"/>
      <c r="I18" s="119"/>
      <c r="J18" s="119"/>
      <c r="K18" s="120" t="s">
        <v>61</v>
      </c>
      <c r="L18" s="121" t="s">
        <v>74</v>
      </c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24"/>
      <c r="AF18" s="24"/>
    </row>
    <row r="19" ht="21.0" customHeight="1">
      <c r="A19" s="91"/>
      <c r="B19" s="123" t="s">
        <v>75</v>
      </c>
      <c r="C19" s="93">
        <v>11000.0</v>
      </c>
      <c r="D19" s="116"/>
      <c r="E19" s="117"/>
      <c r="F19" s="118"/>
      <c r="G19" s="119">
        <f t="shared" si="1"/>
        <v>11000</v>
      </c>
      <c r="H19" s="119"/>
      <c r="I19" s="119"/>
      <c r="J19" s="119"/>
      <c r="K19" s="120" t="s">
        <v>61</v>
      </c>
      <c r="L19" s="121" t="s">
        <v>76</v>
      </c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24"/>
      <c r="AF19" s="24"/>
    </row>
    <row r="20" ht="21.0" customHeight="1">
      <c r="A20" s="91"/>
      <c r="B20" s="123" t="s">
        <v>77</v>
      </c>
      <c r="C20" s="93">
        <v>10000.0</v>
      </c>
      <c r="D20" s="116"/>
      <c r="E20" s="117"/>
      <c r="F20" s="118"/>
      <c r="G20" s="119">
        <f t="shared" si="1"/>
        <v>10000</v>
      </c>
      <c r="H20" s="119"/>
      <c r="I20" s="119"/>
      <c r="J20" s="119"/>
      <c r="K20" s="120" t="s">
        <v>61</v>
      </c>
      <c r="L20" s="121" t="s">
        <v>78</v>
      </c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24"/>
      <c r="AF20" s="24"/>
    </row>
    <row r="21" ht="21.0" customHeight="1">
      <c r="A21" s="103"/>
      <c r="B21" s="126" t="s">
        <v>79</v>
      </c>
      <c r="C21" s="127">
        <v>15000.0</v>
      </c>
      <c r="D21" s="128">
        <v>18000.0</v>
      </c>
      <c r="E21" s="129"/>
      <c r="F21" s="130"/>
      <c r="G21" s="131">
        <f t="shared" si="1"/>
        <v>33000</v>
      </c>
      <c r="H21" s="131"/>
      <c r="I21" s="131"/>
      <c r="J21" s="131"/>
      <c r="K21" s="132" t="s">
        <v>48</v>
      </c>
      <c r="L21" s="133" t="s">
        <v>80</v>
      </c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24"/>
      <c r="AF21" s="24"/>
    </row>
    <row r="22" ht="21.0" customHeight="1">
      <c r="A22" s="134"/>
      <c r="B22" s="123"/>
      <c r="C22" s="135"/>
      <c r="D22" s="136"/>
      <c r="E22" s="118"/>
      <c r="F22" s="118"/>
      <c r="G22" s="137"/>
      <c r="H22" s="137"/>
      <c r="I22" s="137"/>
      <c r="J22" s="137"/>
      <c r="K22" s="122"/>
      <c r="L22" s="138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24"/>
      <c r="AF22" s="24"/>
    </row>
    <row r="23" ht="21.0" customHeight="1">
      <c r="A23" s="71" t="s">
        <v>1</v>
      </c>
      <c r="B23" s="139" t="s">
        <v>37</v>
      </c>
      <c r="C23" s="140" t="s">
        <v>38</v>
      </c>
      <c r="D23" s="6"/>
      <c r="E23" s="6"/>
      <c r="F23" s="7"/>
      <c r="G23" s="73" t="s">
        <v>81</v>
      </c>
      <c r="H23" s="513" t="s">
        <v>291</v>
      </c>
      <c r="I23" s="514"/>
      <c r="J23" s="513" t="s">
        <v>292</v>
      </c>
      <c r="K23" s="514"/>
      <c r="L23" s="141" t="s">
        <v>41</v>
      </c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24"/>
      <c r="AF23" s="24"/>
    </row>
    <row r="24" ht="35.25" customHeight="1">
      <c r="A24" s="9"/>
      <c r="B24" s="9"/>
      <c r="C24" s="142" t="s">
        <v>42</v>
      </c>
      <c r="D24" s="143" t="s">
        <v>43</v>
      </c>
      <c r="E24" s="143" t="s">
        <v>4</v>
      </c>
      <c r="F24" s="144" t="s">
        <v>5</v>
      </c>
      <c r="G24" s="9"/>
      <c r="H24" s="515"/>
      <c r="I24" s="516"/>
      <c r="J24" s="515"/>
      <c r="K24" s="516"/>
      <c r="L24" s="9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24"/>
      <c r="AF24" s="24"/>
    </row>
    <row r="25" ht="21.0" customHeight="1">
      <c r="A25" s="106" t="s">
        <v>82</v>
      </c>
      <c r="B25" s="145" t="s">
        <v>83</v>
      </c>
      <c r="C25" s="146"/>
      <c r="D25" s="108">
        <f>D26+D27</f>
        <v>14200</v>
      </c>
      <c r="E25" s="147"/>
      <c r="F25" s="147"/>
      <c r="G25" s="148">
        <f t="shared" ref="G25:G28" si="3">C25+D25+E25+F25</f>
        <v>14200</v>
      </c>
      <c r="H25" s="81" t="s">
        <v>293</v>
      </c>
      <c r="I25" s="81" t="s">
        <v>294</v>
      </c>
      <c r="J25" s="517" t="s">
        <v>295</v>
      </c>
      <c r="K25" s="82" t="s">
        <v>296</v>
      </c>
      <c r="L25" s="149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24"/>
      <c r="AF25" s="24"/>
    </row>
    <row r="26" ht="21.0" customHeight="1">
      <c r="A26" s="114"/>
      <c r="B26" s="92" t="s">
        <v>84</v>
      </c>
      <c r="C26" s="93"/>
      <c r="D26" s="93">
        <v>6200.0</v>
      </c>
      <c r="E26" s="150"/>
      <c r="F26" s="117"/>
      <c r="G26" s="119">
        <f t="shared" si="3"/>
        <v>6200</v>
      </c>
      <c r="H26" s="119"/>
      <c r="I26" s="119"/>
      <c r="J26" s="119"/>
      <c r="K26" s="151">
        <v>24139.0</v>
      </c>
      <c r="L26" s="98" t="s">
        <v>53</v>
      </c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24"/>
      <c r="AF26" s="24"/>
    </row>
    <row r="27" ht="23.25" customHeight="1">
      <c r="A27" s="152"/>
      <c r="B27" s="153" t="s">
        <v>85</v>
      </c>
      <c r="C27" s="127"/>
      <c r="D27" s="127">
        <v>8000.0</v>
      </c>
      <c r="E27" s="128"/>
      <c r="F27" s="129"/>
      <c r="G27" s="119">
        <f t="shared" si="3"/>
        <v>8000</v>
      </c>
      <c r="H27" s="119"/>
      <c r="I27" s="119"/>
      <c r="J27" s="119"/>
      <c r="K27" s="151">
        <v>24139.0</v>
      </c>
      <c r="L27" s="98" t="s">
        <v>53</v>
      </c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24"/>
      <c r="AF27" s="24"/>
    </row>
    <row r="28" ht="21.75" customHeight="1">
      <c r="A28" s="154" t="s">
        <v>86</v>
      </c>
      <c r="B28" s="155" t="s">
        <v>87</v>
      </c>
      <c r="C28" s="156">
        <f t="shared" ref="C28:D28" si="4">C29+C30</f>
        <v>62000</v>
      </c>
      <c r="D28" s="108">
        <f t="shared" si="4"/>
        <v>20800</v>
      </c>
      <c r="E28" s="157"/>
      <c r="F28" s="157"/>
      <c r="G28" s="158">
        <f t="shared" si="3"/>
        <v>82800</v>
      </c>
      <c r="H28" s="158"/>
      <c r="I28" s="158"/>
      <c r="J28" s="158"/>
      <c r="K28" s="149"/>
      <c r="L28" s="149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24"/>
      <c r="AF28" s="24"/>
    </row>
    <row r="29" ht="21.75" customHeight="1">
      <c r="A29" s="91"/>
      <c r="B29" s="159" t="s">
        <v>88</v>
      </c>
      <c r="C29" s="160">
        <v>32000.0</v>
      </c>
      <c r="D29" s="150">
        <v>10800.0</v>
      </c>
      <c r="E29" s="117"/>
      <c r="F29" s="117"/>
      <c r="G29" s="120"/>
      <c r="H29" s="120"/>
      <c r="I29" s="120"/>
      <c r="J29" s="120"/>
      <c r="K29" s="120" t="s">
        <v>89</v>
      </c>
      <c r="L29" s="98" t="s">
        <v>51</v>
      </c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24"/>
      <c r="AF29" s="24"/>
    </row>
    <row r="30" ht="19.5" customHeight="1">
      <c r="A30" s="91"/>
      <c r="B30" s="159" t="s">
        <v>90</v>
      </c>
      <c r="C30" s="160">
        <v>30000.0</v>
      </c>
      <c r="D30" s="150">
        <v>10000.0</v>
      </c>
      <c r="E30" s="117"/>
      <c r="F30" s="117"/>
      <c r="G30" s="120"/>
      <c r="H30" s="120"/>
      <c r="I30" s="120"/>
      <c r="J30" s="120"/>
      <c r="K30" s="151">
        <v>24108.0</v>
      </c>
      <c r="L30" s="98" t="s">
        <v>51</v>
      </c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24"/>
      <c r="AF30" s="24"/>
    </row>
    <row r="31" ht="19.5" customHeight="1">
      <c r="A31" s="161" t="s">
        <v>91</v>
      </c>
      <c r="B31" s="155" t="s">
        <v>92</v>
      </c>
      <c r="C31" s="162"/>
      <c r="D31" s="108">
        <v>42000.0</v>
      </c>
      <c r="E31" s="147"/>
      <c r="F31" s="147"/>
      <c r="G31" s="148">
        <f t="shared" ref="G31:G32" si="6">C31+D31+E31+F31</f>
        <v>42000</v>
      </c>
      <c r="H31" s="437"/>
      <c r="I31" s="437"/>
      <c r="J31" s="437"/>
      <c r="K31" s="163">
        <v>24167.0</v>
      </c>
      <c r="L31" s="164" t="s">
        <v>70</v>
      </c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24"/>
      <c r="AF31" s="24"/>
    </row>
    <row r="32" ht="19.5" customHeight="1">
      <c r="A32" s="154" t="s">
        <v>93</v>
      </c>
      <c r="B32" s="165" t="s">
        <v>94</v>
      </c>
      <c r="C32" s="108">
        <f t="shared" ref="C32:D32" si="5">SUM(C33:C45)</f>
        <v>10000</v>
      </c>
      <c r="D32" s="108">
        <f t="shared" si="5"/>
        <v>130000</v>
      </c>
      <c r="E32" s="166"/>
      <c r="F32" s="166"/>
      <c r="G32" s="108">
        <f t="shared" si="6"/>
        <v>140000</v>
      </c>
      <c r="H32" s="108"/>
      <c r="I32" s="108"/>
      <c r="J32" s="108"/>
      <c r="K32" s="166"/>
      <c r="L32" s="166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24"/>
      <c r="AF32" s="24"/>
    </row>
    <row r="33" ht="19.5" customHeight="1">
      <c r="A33" s="91"/>
      <c r="B33" s="125" t="s">
        <v>95</v>
      </c>
      <c r="C33" s="167"/>
      <c r="D33" s="168"/>
      <c r="E33" s="117"/>
      <c r="F33" s="117"/>
      <c r="G33" s="117"/>
      <c r="H33" s="117"/>
      <c r="I33" s="117"/>
      <c r="J33" s="117"/>
      <c r="K33" s="117"/>
      <c r="L33" s="117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24"/>
      <c r="AF33" s="24"/>
    </row>
    <row r="34" ht="21.0" customHeight="1">
      <c r="A34" s="91"/>
      <c r="B34" s="125" t="s">
        <v>96</v>
      </c>
      <c r="C34" s="167"/>
      <c r="D34" s="169">
        <v>3000.0</v>
      </c>
      <c r="E34" s="117"/>
      <c r="F34" s="117"/>
      <c r="G34" s="93">
        <f t="shared" ref="G34:G42" si="7">C34+D34+E34+F34</f>
        <v>3000</v>
      </c>
      <c r="H34" s="93"/>
      <c r="I34" s="93"/>
      <c r="J34" s="93"/>
      <c r="K34" s="117" t="s">
        <v>97</v>
      </c>
      <c r="L34" s="121" t="s">
        <v>62</v>
      </c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24"/>
      <c r="AF34" s="24"/>
    </row>
    <row r="35" ht="21.0" customHeight="1">
      <c r="A35" s="91"/>
      <c r="B35" s="125" t="s">
        <v>98</v>
      </c>
      <c r="C35" s="167"/>
      <c r="D35" s="169">
        <v>3000.0</v>
      </c>
      <c r="E35" s="117"/>
      <c r="F35" s="117"/>
      <c r="G35" s="93">
        <f t="shared" si="7"/>
        <v>3000</v>
      </c>
      <c r="H35" s="265"/>
      <c r="I35" s="93"/>
      <c r="J35" s="93"/>
      <c r="K35" s="170" t="s">
        <v>99</v>
      </c>
      <c r="L35" s="121" t="s">
        <v>67</v>
      </c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24"/>
      <c r="AF35" s="24"/>
    </row>
    <row r="36" ht="21.0" customHeight="1">
      <c r="A36" s="91"/>
      <c r="B36" s="125" t="s">
        <v>100</v>
      </c>
      <c r="C36" s="167"/>
      <c r="D36" s="169">
        <v>3000.0</v>
      </c>
      <c r="E36" s="117"/>
      <c r="F36" s="117"/>
      <c r="G36" s="93">
        <f t="shared" si="7"/>
        <v>3000</v>
      </c>
      <c r="H36" s="265"/>
      <c r="I36" s="93"/>
      <c r="J36" s="93"/>
      <c r="K36" s="518" t="s">
        <v>89</v>
      </c>
      <c r="L36" s="172" t="s">
        <v>64</v>
      </c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24"/>
      <c r="AF36" s="24"/>
    </row>
    <row r="37" ht="21.0" customHeight="1">
      <c r="A37" s="91"/>
      <c r="B37" s="125" t="s">
        <v>101</v>
      </c>
      <c r="C37" s="167"/>
      <c r="D37" s="169">
        <v>3000.0</v>
      </c>
      <c r="E37" s="117"/>
      <c r="F37" s="117"/>
      <c r="G37" s="93">
        <f t="shared" si="7"/>
        <v>3000</v>
      </c>
      <c r="H37" s="265"/>
      <c r="I37" s="93"/>
      <c r="J37" s="93"/>
      <c r="K37" s="170" t="s">
        <v>99</v>
      </c>
      <c r="L37" s="121" t="s">
        <v>76</v>
      </c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24"/>
      <c r="AF37" s="24"/>
    </row>
    <row r="38" ht="21.0" customHeight="1">
      <c r="A38" s="91"/>
      <c r="B38" s="125" t="s">
        <v>102</v>
      </c>
      <c r="C38" s="167"/>
      <c r="D38" s="169">
        <v>3000.0</v>
      </c>
      <c r="E38" s="117"/>
      <c r="F38" s="117"/>
      <c r="G38" s="93">
        <f t="shared" si="7"/>
        <v>3000</v>
      </c>
      <c r="H38" s="265"/>
      <c r="I38" s="93"/>
      <c r="J38" s="93"/>
      <c r="K38" s="173">
        <v>24077.0</v>
      </c>
      <c r="L38" s="121" t="s">
        <v>72</v>
      </c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24"/>
      <c r="AF38" s="24"/>
    </row>
    <row r="39" ht="21.0" customHeight="1">
      <c r="A39" s="91"/>
      <c r="B39" s="125" t="s">
        <v>103</v>
      </c>
      <c r="C39" s="167"/>
      <c r="D39" s="169">
        <v>3000.0</v>
      </c>
      <c r="E39" s="117"/>
      <c r="F39" s="117"/>
      <c r="G39" s="93">
        <f t="shared" si="7"/>
        <v>3000</v>
      </c>
      <c r="H39" s="265"/>
      <c r="I39" s="93"/>
      <c r="J39" s="93"/>
      <c r="K39" s="518" t="s">
        <v>89</v>
      </c>
      <c r="L39" s="121" t="s">
        <v>104</v>
      </c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24"/>
      <c r="AF39" s="24"/>
    </row>
    <row r="40" ht="21.0" customHeight="1">
      <c r="A40" s="91"/>
      <c r="B40" s="125" t="s">
        <v>105</v>
      </c>
      <c r="C40" s="174"/>
      <c r="D40" s="175">
        <v>3000.0</v>
      </c>
      <c r="E40" s="117"/>
      <c r="F40" s="117"/>
      <c r="G40" s="93">
        <f t="shared" si="7"/>
        <v>3000</v>
      </c>
      <c r="H40" s="135"/>
      <c r="I40" s="93"/>
      <c r="J40" s="93"/>
      <c r="K40" s="170" t="s">
        <v>99</v>
      </c>
      <c r="L40" s="121" t="s">
        <v>55</v>
      </c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24"/>
      <c r="AF40" s="24"/>
    </row>
    <row r="41" ht="20.25" customHeight="1">
      <c r="A41" s="91"/>
      <c r="B41" s="123" t="s">
        <v>106</v>
      </c>
      <c r="C41" s="93"/>
      <c r="D41" s="150">
        <v>15000.0</v>
      </c>
      <c r="E41" s="117"/>
      <c r="F41" s="117"/>
      <c r="G41" s="93">
        <f t="shared" si="7"/>
        <v>15000</v>
      </c>
      <c r="H41" s="135"/>
      <c r="I41" s="93"/>
      <c r="J41" s="93"/>
      <c r="K41" s="173">
        <v>24351.0</v>
      </c>
      <c r="L41" s="121" t="s">
        <v>74</v>
      </c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24"/>
      <c r="AF41" s="24"/>
    </row>
    <row r="42" ht="16.5" customHeight="1">
      <c r="A42" s="91"/>
      <c r="B42" s="176" t="s">
        <v>107</v>
      </c>
      <c r="C42" s="93"/>
      <c r="D42" s="150">
        <v>25000.0</v>
      </c>
      <c r="E42" s="117"/>
      <c r="F42" s="117"/>
      <c r="G42" s="93">
        <f t="shared" si="7"/>
        <v>25000</v>
      </c>
      <c r="H42" s="93"/>
      <c r="I42" s="93"/>
      <c r="J42" s="93"/>
      <c r="K42" s="117" t="s">
        <v>108</v>
      </c>
      <c r="L42" s="172" t="s">
        <v>109</v>
      </c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24"/>
      <c r="AF42" s="24"/>
    </row>
    <row r="43" ht="18.75" customHeight="1">
      <c r="A43" s="91"/>
      <c r="B43" s="177" t="s">
        <v>110</v>
      </c>
      <c r="C43" s="93"/>
      <c r="D43" s="93">
        <v>4000.0</v>
      </c>
      <c r="E43" s="178"/>
      <c r="F43" s="117"/>
      <c r="G43" s="93"/>
      <c r="H43" s="265"/>
      <c r="I43" s="265"/>
      <c r="J43" s="265"/>
      <c r="K43" s="179" t="s">
        <v>111</v>
      </c>
      <c r="L43" s="180" t="s">
        <v>112</v>
      </c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24"/>
      <c r="AF43" s="24"/>
    </row>
    <row r="44" ht="18.0" customHeight="1">
      <c r="A44" s="91"/>
      <c r="B44" s="177" t="s">
        <v>113</v>
      </c>
      <c r="C44" s="93">
        <v>5000.0</v>
      </c>
      <c r="D44" s="150">
        <v>45000.0</v>
      </c>
      <c r="E44" s="178"/>
      <c r="F44" s="117"/>
      <c r="G44" s="93">
        <f t="shared" ref="G44:G45" si="8">C44+D44+E44+F44</f>
        <v>50000</v>
      </c>
      <c r="H44" s="93"/>
      <c r="I44" s="93"/>
      <c r="J44" s="93"/>
      <c r="K44" s="117" t="s">
        <v>48</v>
      </c>
      <c r="L44" s="180" t="s">
        <v>78</v>
      </c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24"/>
      <c r="AF44" s="24"/>
    </row>
    <row r="45" ht="22.5" customHeight="1">
      <c r="A45" s="103"/>
      <c r="B45" s="181" t="s">
        <v>114</v>
      </c>
      <c r="C45" s="127">
        <v>5000.0</v>
      </c>
      <c r="D45" s="128">
        <v>20000.0</v>
      </c>
      <c r="E45" s="182"/>
      <c r="F45" s="129"/>
      <c r="G45" s="127">
        <f t="shared" si="8"/>
        <v>25000</v>
      </c>
      <c r="H45" s="127"/>
      <c r="I45" s="127"/>
      <c r="J45" s="127"/>
      <c r="K45" s="129" t="s">
        <v>115</v>
      </c>
      <c r="L45" s="183" t="s">
        <v>57</v>
      </c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24"/>
      <c r="AF45" s="24"/>
    </row>
    <row r="46" ht="23.25" customHeight="1">
      <c r="A46" s="71" t="s">
        <v>1</v>
      </c>
      <c r="B46" s="71" t="s">
        <v>37</v>
      </c>
      <c r="C46" s="72" t="s">
        <v>38</v>
      </c>
      <c r="D46" s="6"/>
      <c r="E46" s="6"/>
      <c r="F46" s="7"/>
      <c r="G46" s="73" t="s">
        <v>81</v>
      </c>
      <c r="H46" s="513" t="s">
        <v>291</v>
      </c>
      <c r="I46" s="514"/>
      <c r="J46" s="513" t="s">
        <v>292</v>
      </c>
      <c r="K46" s="514"/>
      <c r="L46" s="75" t="s">
        <v>41</v>
      </c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24"/>
      <c r="AF46" s="24"/>
    </row>
    <row r="47" ht="41.25" customHeight="1">
      <c r="A47" s="9"/>
      <c r="B47" s="9"/>
      <c r="C47" s="76" t="s">
        <v>42</v>
      </c>
      <c r="D47" s="77" t="s">
        <v>43</v>
      </c>
      <c r="E47" s="77" t="s">
        <v>4</v>
      </c>
      <c r="F47" s="184" t="s">
        <v>5</v>
      </c>
      <c r="G47" s="9"/>
      <c r="H47" s="515"/>
      <c r="I47" s="516"/>
      <c r="J47" s="515"/>
      <c r="K47" s="516"/>
      <c r="L47" s="9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24"/>
      <c r="AF47" s="24"/>
    </row>
    <row r="48" ht="21.0" customHeight="1">
      <c r="A48" s="154" t="s">
        <v>116</v>
      </c>
      <c r="B48" s="83" t="s">
        <v>117</v>
      </c>
      <c r="C48" s="108">
        <f>SUM(C49:C50)</f>
        <v>3000</v>
      </c>
      <c r="D48" s="108">
        <f>D49+D50</f>
        <v>5000</v>
      </c>
      <c r="E48" s="146"/>
      <c r="F48" s="146"/>
      <c r="G48" s="108">
        <f t="shared" ref="G48:G55" si="9">C48+D48+E48+F48</f>
        <v>8000</v>
      </c>
      <c r="H48" s="81" t="s">
        <v>293</v>
      </c>
      <c r="I48" s="81" t="s">
        <v>294</v>
      </c>
      <c r="J48" s="517" t="s">
        <v>295</v>
      </c>
      <c r="K48" s="82" t="s">
        <v>296</v>
      </c>
      <c r="L48" s="146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24"/>
      <c r="AF48" s="24"/>
    </row>
    <row r="49" ht="21.0" customHeight="1">
      <c r="A49" s="91"/>
      <c r="B49" s="185" t="s">
        <v>118</v>
      </c>
      <c r="C49" s="93">
        <v>2000.0</v>
      </c>
      <c r="D49" s="150">
        <v>5000.0</v>
      </c>
      <c r="E49" s="93"/>
      <c r="F49" s="93"/>
      <c r="G49" s="93">
        <f t="shared" si="9"/>
        <v>7000</v>
      </c>
      <c r="H49" s="93"/>
      <c r="I49" s="93"/>
      <c r="J49" s="93"/>
      <c r="K49" s="120" t="s">
        <v>61</v>
      </c>
      <c r="L49" s="186" t="s">
        <v>119</v>
      </c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24"/>
      <c r="AF49" s="24"/>
    </row>
    <row r="50" ht="21.0" customHeight="1">
      <c r="A50" s="103"/>
      <c r="B50" s="187" t="s">
        <v>120</v>
      </c>
      <c r="C50" s="127">
        <v>1000.0</v>
      </c>
      <c r="D50" s="128"/>
      <c r="E50" s="127"/>
      <c r="F50" s="127"/>
      <c r="G50" s="93">
        <f t="shared" si="9"/>
        <v>1000</v>
      </c>
      <c r="H50" s="93"/>
      <c r="I50" s="93"/>
      <c r="J50" s="93"/>
      <c r="K50" s="120" t="s">
        <v>61</v>
      </c>
      <c r="L50" s="186" t="s">
        <v>119</v>
      </c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24"/>
      <c r="AF50" s="24"/>
    </row>
    <row r="51" ht="21.0" customHeight="1">
      <c r="A51" s="154" t="s">
        <v>121</v>
      </c>
      <c r="B51" s="155" t="s">
        <v>122</v>
      </c>
      <c r="C51" s="156">
        <v>13000.0</v>
      </c>
      <c r="D51" s="108">
        <f>D52+D53+D54</f>
        <v>0</v>
      </c>
      <c r="E51" s="188"/>
      <c r="F51" s="188"/>
      <c r="G51" s="108">
        <f t="shared" si="9"/>
        <v>13000</v>
      </c>
      <c r="H51" s="108"/>
      <c r="I51" s="108"/>
      <c r="J51" s="108"/>
      <c r="K51" s="188"/>
      <c r="L51" s="188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24"/>
      <c r="AF51" s="24"/>
    </row>
    <row r="52" ht="21.0" customHeight="1">
      <c r="A52" s="91"/>
      <c r="B52" s="190" t="s">
        <v>123</v>
      </c>
      <c r="C52" s="160">
        <v>10000.0</v>
      </c>
      <c r="D52" s="93"/>
      <c r="E52" s="93"/>
      <c r="F52" s="93"/>
      <c r="G52" s="93">
        <f t="shared" si="9"/>
        <v>10000</v>
      </c>
      <c r="H52" s="93"/>
      <c r="I52" s="93"/>
      <c r="J52" s="93"/>
      <c r="K52" s="191" t="s">
        <v>48</v>
      </c>
      <c r="L52" s="455" t="s">
        <v>297</v>
      </c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24"/>
      <c r="AF52" s="24"/>
    </row>
    <row r="53" ht="18.0" customHeight="1">
      <c r="A53" s="91"/>
      <c r="B53" s="193" t="s">
        <v>125</v>
      </c>
      <c r="C53" s="160">
        <v>2000.0</v>
      </c>
      <c r="D53" s="93"/>
      <c r="E53" s="93"/>
      <c r="F53" s="93"/>
      <c r="G53" s="93">
        <f t="shared" si="9"/>
        <v>2000</v>
      </c>
      <c r="H53" s="135"/>
      <c r="I53" s="135"/>
      <c r="J53" s="135"/>
      <c r="K53" s="194">
        <v>24289.0</v>
      </c>
      <c r="L53" s="455" t="s">
        <v>297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24"/>
      <c r="AF53" s="24"/>
    </row>
    <row r="54" ht="18.0" customHeight="1">
      <c r="A54" s="91"/>
      <c r="B54" s="159" t="s">
        <v>126</v>
      </c>
      <c r="C54" s="160">
        <v>1000.0</v>
      </c>
      <c r="D54" s="93"/>
      <c r="E54" s="93"/>
      <c r="F54" s="93"/>
      <c r="G54" s="93">
        <f t="shared" si="9"/>
        <v>1000</v>
      </c>
      <c r="H54" s="135"/>
      <c r="I54" s="135"/>
      <c r="J54" s="135"/>
      <c r="K54" s="194" t="s">
        <v>127</v>
      </c>
      <c r="L54" s="455" t="s">
        <v>297</v>
      </c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24"/>
      <c r="AF54" s="24"/>
    </row>
    <row r="55" ht="21.0" customHeight="1">
      <c r="A55" s="161" t="s">
        <v>128</v>
      </c>
      <c r="B55" s="195" t="s">
        <v>129</v>
      </c>
      <c r="C55" s="196"/>
      <c r="D55" s="197">
        <v>20000.0</v>
      </c>
      <c r="E55" s="196"/>
      <c r="F55" s="196"/>
      <c r="G55" s="80">
        <f t="shared" si="9"/>
        <v>20000</v>
      </c>
      <c r="H55" s="80"/>
      <c r="I55" s="80"/>
      <c r="J55" s="80"/>
      <c r="K55" s="198" t="s">
        <v>97</v>
      </c>
      <c r="L55" s="199" t="s">
        <v>80</v>
      </c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24"/>
      <c r="AF55" s="24"/>
    </row>
    <row r="56" ht="18.0" customHeight="1">
      <c r="A56" s="134"/>
      <c r="B56" s="200"/>
      <c r="C56" s="90"/>
      <c r="D56" s="3"/>
      <c r="E56" s="3"/>
      <c r="F56" s="3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24"/>
      <c r="AF56" s="24"/>
    </row>
    <row r="57" ht="18.0" customHeight="1">
      <c r="A57" s="134"/>
      <c r="B57" s="200"/>
      <c r="C57" s="90"/>
      <c r="D57" s="3"/>
      <c r="E57" s="3"/>
      <c r="F57" s="3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24"/>
      <c r="AF57" s="24"/>
    </row>
    <row r="58" ht="18.0" customHeight="1">
      <c r="A58" s="134"/>
      <c r="B58" s="200"/>
      <c r="C58" s="90"/>
      <c r="D58" s="3"/>
      <c r="E58" s="3"/>
      <c r="F58" s="3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24"/>
      <c r="AF58" s="24"/>
    </row>
    <row r="59" ht="18.0" customHeight="1">
      <c r="A59" s="134"/>
      <c r="B59" s="200"/>
      <c r="C59" s="90"/>
      <c r="D59" s="3"/>
      <c r="E59" s="3"/>
      <c r="F59" s="3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24"/>
      <c r="AF59" s="24"/>
    </row>
    <row r="60" ht="18.0" customHeight="1">
      <c r="A60" s="134"/>
      <c r="B60" s="200"/>
      <c r="C60" s="90"/>
      <c r="D60" s="3"/>
      <c r="E60" s="3"/>
      <c r="F60" s="3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24"/>
      <c r="AF60" s="24"/>
    </row>
    <row r="61" ht="18.0" customHeight="1">
      <c r="A61" s="134"/>
      <c r="B61" s="200"/>
      <c r="C61" s="90"/>
      <c r="D61" s="3"/>
      <c r="E61" s="3"/>
      <c r="F61" s="3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24"/>
      <c r="AF61" s="24"/>
    </row>
    <row r="62" ht="18.0" customHeight="1">
      <c r="A62" s="134"/>
      <c r="B62" s="200"/>
      <c r="C62" s="90"/>
      <c r="D62" s="3"/>
      <c r="E62" s="3"/>
      <c r="F62" s="3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24"/>
      <c r="AF62" s="24"/>
    </row>
    <row r="63" ht="21.75" customHeight="1">
      <c r="A63" s="134"/>
      <c r="B63" s="200"/>
      <c r="C63" s="90"/>
      <c r="D63" s="3"/>
      <c r="E63" s="3"/>
      <c r="F63" s="3"/>
      <c r="G63" s="90"/>
      <c r="H63" s="90"/>
      <c r="I63" s="90"/>
      <c r="J63" s="90"/>
      <c r="K63" s="90"/>
      <c r="L63" s="90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24"/>
      <c r="AF63" s="24"/>
    </row>
    <row r="64" ht="21.75" customHeight="1">
      <c r="A64" s="134"/>
      <c r="B64" s="200"/>
      <c r="C64" s="90"/>
      <c r="D64" s="3"/>
      <c r="E64" s="3"/>
      <c r="F64" s="3"/>
      <c r="G64" s="90"/>
      <c r="H64" s="90"/>
      <c r="I64" s="90"/>
      <c r="J64" s="90"/>
      <c r="K64" s="90"/>
      <c r="L64" s="90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24"/>
      <c r="AF64" s="24"/>
    </row>
    <row r="65" ht="21.75" customHeight="1">
      <c r="A65" s="134"/>
      <c r="B65" s="200"/>
      <c r="C65" s="90"/>
      <c r="D65" s="3"/>
      <c r="E65" s="3"/>
      <c r="F65" s="3"/>
      <c r="G65" s="90"/>
      <c r="H65" s="90"/>
      <c r="I65" s="90"/>
      <c r="J65" s="90"/>
      <c r="K65" s="90"/>
      <c r="L65" s="90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24"/>
      <c r="AF65" s="24"/>
    </row>
    <row r="66" ht="21.75" customHeight="1">
      <c r="A66" s="134"/>
      <c r="B66" s="200"/>
      <c r="C66" s="90"/>
      <c r="D66" s="3"/>
      <c r="E66" s="3"/>
      <c r="F66" s="3"/>
      <c r="G66" s="90"/>
      <c r="H66" s="90"/>
      <c r="I66" s="90"/>
      <c r="J66" s="90"/>
      <c r="K66" s="90"/>
      <c r="L66" s="90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24"/>
      <c r="AF66" s="24"/>
    </row>
    <row r="67" ht="21.75" customHeight="1">
      <c r="A67" s="134"/>
      <c r="B67" s="200"/>
      <c r="C67" s="90"/>
      <c r="D67" s="3"/>
      <c r="E67" s="3"/>
      <c r="F67" s="3"/>
      <c r="G67" s="90"/>
      <c r="H67" s="90"/>
      <c r="I67" s="90"/>
      <c r="J67" s="90"/>
      <c r="K67" s="90"/>
      <c r="L67" s="90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24"/>
      <c r="AF67" s="24"/>
    </row>
    <row r="68" ht="21.75" customHeight="1">
      <c r="A68" s="134"/>
      <c r="B68" s="200"/>
      <c r="C68" s="90"/>
      <c r="D68" s="3"/>
      <c r="E68" s="3"/>
      <c r="F68" s="3"/>
      <c r="G68" s="90"/>
      <c r="H68" s="90"/>
      <c r="I68" s="90"/>
      <c r="J68" s="90"/>
      <c r="K68" s="90"/>
      <c r="L68" s="90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24"/>
      <c r="AF68" s="24"/>
    </row>
    <row r="69" ht="21.75" customHeight="1">
      <c r="A69" s="71" t="s">
        <v>1</v>
      </c>
      <c r="B69" s="71" t="s">
        <v>37</v>
      </c>
      <c r="C69" s="72" t="s">
        <v>38</v>
      </c>
      <c r="D69" s="6"/>
      <c r="E69" s="6"/>
      <c r="F69" s="7"/>
      <c r="G69" s="73" t="s">
        <v>81</v>
      </c>
      <c r="H69" s="513" t="s">
        <v>291</v>
      </c>
      <c r="I69" s="514"/>
      <c r="J69" s="513" t="s">
        <v>292</v>
      </c>
      <c r="K69" s="514"/>
      <c r="L69" s="75" t="s">
        <v>41</v>
      </c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24"/>
      <c r="AF69" s="24"/>
    </row>
    <row r="70" ht="42.75" customHeight="1">
      <c r="A70" s="9"/>
      <c r="B70" s="9"/>
      <c r="C70" s="76" t="s">
        <v>42</v>
      </c>
      <c r="D70" s="77" t="s">
        <v>43</v>
      </c>
      <c r="E70" s="77" t="s">
        <v>4</v>
      </c>
      <c r="F70" s="78" t="s">
        <v>5</v>
      </c>
      <c r="G70" s="9"/>
      <c r="H70" s="515"/>
      <c r="I70" s="516"/>
      <c r="J70" s="515"/>
      <c r="K70" s="516"/>
      <c r="L70" s="9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24"/>
      <c r="AF70" s="24"/>
    </row>
    <row r="71" ht="21.75" customHeight="1">
      <c r="A71" s="79" t="s">
        <v>130</v>
      </c>
      <c r="B71" s="7"/>
      <c r="C71" s="201">
        <f>C72+C78+C80+C81</f>
        <v>50000</v>
      </c>
      <c r="D71" s="202"/>
      <c r="E71" s="202"/>
      <c r="F71" s="203">
        <f>SUM(F72:F81)</f>
        <v>5000</v>
      </c>
      <c r="G71" s="204">
        <f t="shared" ref="G71:G81" si="10">C71+D71+E71+F71</f>
        <v>55000</v>
      </c>
      <c r="H71" s="81" t="s">
        <v>293</v>
      </c>
      <c r="I71" s="81" t="s">
        <v>294</v>
      </c>
      <c r="J71" s="517" t="s">
        <v>295</v>
      </c>
      <c r="K71" s="82" t="s">
        <v>296</v>
      </c>
      <c r="L71" s="8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24"/>
      <c r="AF71" s="24"/>
    </row>
    <row r="72" ht="21.75" customHeight="1">
      <c r="A72" s="206" t="s">
        <v>131</v>
      </c>
      <c r="B72" s="207" t="s">
        <v>132</v>
      </c>
      <c r="C72" s="208">
        <f>SUM(C73:C77)</f>
        <v>32000</v>
      </c>
      <c r="D72" s="209"/>
      <c r="E72" s="209"/>
      <c r="F72" s="209"/>
      <c r="G72" s="210">
        <f t="shared" si="10"/>
        <v>32000</v>
      </c>
      <c r="H72" s="210"/>
      <c r="I72" s="210"/>
      <c r="J72" s="210"/>
      <c r="K72" s="211"/>
      <c r="L72" s="211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24"/>
      <c r="AF72" s="24"/>
    </row>
    <row r="73" ht="21.75" customHeight="1">
      <c r="A73" s="206"/>
      <c r="B73" s="159" t="s">
        <v>133</v>
      </c>
      <c r="C73" s="212">
        <v>4500.0</v>
      </c>
      <c r="D73" s="209"/>
      <c r="E73" s="209"/>
      <c r="F73" s="209"/>
      <c r="G73" s="119">
        <f t="shared" si="10"/>
        <v>4500</v>
      </c>
      <c r="H73" s="119"/>
      <c r="I73" s="119"/>
      <c r="J73" s="119"/>
      <c r="K73" s="213" t="s">
        <v>134</v>
      </c>
      <c r="L73" s="214" t="s">
        <v>135</v>
      </c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24"/>
      <c r="AF73" s="24"/>
    </row>
    <row r="74" ht="21.75" customHeight="1">
      <c r="A74" s="206"/>
      <c r="B74" s="159" t="s">
        <v>136</v>
      </c>
      <c r="C74" s="212">
        <v>4500.0</v>
      </c>
      <c r="D74" s="209"/>
      <c r="E74" s="209"/>
      <c r="F74" s="209"/>
      <c r="G74" s="119">
        <f t="shared" si="10"/>
        <v>4500</v>
      </c>
      <c r="H74" s="119"/>
      <c r="I74" s="119"/>
      <c r="J74" s="119"/>
      <c r="K74" s="213" t="s">
        <v>48</v>
      </c>
      <c r="L74" s="214" t="s">
        <v>104</v>
      </c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24"/>
      <c r="AF74" s="24"/>
    </row>
    <row r="75" ht="21.75" customHeight="1">
      <c r="A75" s="206"/>
      <c r="B75" s="159" t="s">
        <v>137</v>
      </c>
      <c r="C75" s="212">
        <v>8000.0</v>
      </c>
      <c r="D75" s="209"/>
      <c r="E75" s="209"/>
      <c r="F75" s="209"/>
      <c r="G75" s="119">
        <f t="shared" si="10"/>
        <v>8000</v>
      </c>
      <c r="H75" s="119"/>
      <c r="I75" s="119"/>
      <c r="J75" s="119"/>
      <c r="K75" s="213" t="s">
        <v>48</v>
      </c>
      <c r="L75" s="214" t="s">
        <v>109</v>
      </c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24"/>
      <c r="AF75" s="24"/>
    </row>
    <row r="76" ht="21.75" customHeight="1">
      <c r="A76" s="206"/>
      <c r="B76" s="159" t="s">
        <v>138</v>
      </c>
      <c r="C76" s="212">
        <v>8000.0</v>
      </c>
      <c r="D76" s="209"/>
      <c r="E76" s="209"/>
      <c r="F76" s="209"/>
      <c r="G76" s="119">
        <f t="shared" si="10"/>
        <v>8000</v>
      </c>
      <c r="H76" s="119"/>
      <c r="I76" s="119"/>
      <c r="J76" s="119"/>
      <c r="K76" s="213" t="s">
        <v>48</v>
      </c>
      <c r="L76" s="214" t="s">
        <v>74</v>
      </c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24"/>
      <c r="AF76" s="24"/>
    </row>
    <row r="77" ht="21.75" customHeight="1">
      <c r="A77" s="215"/>
      <c r="B77" s="216" t="s">
        <v>139</v>
      </c>
      <c r="C77" s="217">
        <v>7000.0</v>
      </c>
      <c r="D77" s="218"/>
      <c r="E77" s="218"/>
      <c r="F77" s="218"/>
      <c r="G77" s="119">
        <f t="shared" si="10"/>
        <v>7000</v>
      </c>
      <c r="H77" s="119"/>
      <c r="I77" s="119"/>
      <c r="J77" s="119"/>
      <c r="K77" s="219" t="s">
        <v>48</v>
      </c>
      <c r="L77" s="220" t="s">
        <v>140</v>
      </c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24"/>
      <c r="AF77" s="24"/>
    </row>
    <row r="78" ht="42.75" customHeight="1">
      <c r="A78" s="221" t="s">
        <v>141</v>
      </c>
      <c r="B78" s="207" t="s">
        <v>142</v>
      </c>
      <c r="C78" s="222">
        <v>3000.0</v>
      </c>
      <c r="D78" s="218"/>
      <c r="E78" s="218"/>
      <c r="F78" s="218"/>
      <c r="G78" s="223">
        <f t="shared" si="10"/>
        <v>3000</v>
      </c>
      <c r="H78" s="230"/>
      <c r="I78" s="230"/>
      <c r="J78" s="230"/>
      <c r="K78" s="219" t="s">
        <v>143</v>
      </c>
      <c r="L78" s="224" t="s">
        <v>135</v>
      </c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24"/>
      <c r="AF78" s="24"/>
    </row>
    <row r="79" ht="21.75" customHeight="1">
      <c r="A79" s="225" t="s">
        <v>144</v>
      </c>
      <c r="B79" s="226" t="s">
        <v>145</v>
      </c>
      <c r="C79" s="227"/>
      <c r="D79" s="228"/>
      <c r="E79" s="228"/>
      <c r="F79" s="229">
        <v>5000.0</v>
      </c>
      <c r="G79" s="230">
        <f t="shared" si="10"/>
        <v>5000</v>
      </c>
      <c r="H79" s="230"/>
      <c r="I79" s="230"/>
      <c r="J79" s="230"/>
      <c r="K79" s="219" t="s">
        <v>143</v>
      </c>
      <c r="L79" s="231" t="s">
        <v>74</v>
      </c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24"/>
      <c r="AF79" s="24"/>
    </row>
    <row r="80" ht="21.75" customHeight="1">
      <c r="A80" s="103" t="s">
        <v>146</v>
      </c>
      <c r="B80" s="232" t="s">
        <v>147</v>
      </c>
      <c r="C80" s="233">
        <v>12000.0</v>
      </c>
      <c r="D80" s="228"/>
      <c r="E80" s="228"/>
      <c r="F80" s="228"/>
      <c r="G80" s="230">
        <f t="shared" si="10"/>
        <v>12000</v>
      </c>
      <c r="H80" s="462"/>
      <c r="I80" s="462"/>
      <c r="J80" s="462"/>
      <c r="K80" s="234" t="s">
        <v>48</v>
      </c>
      <c r="L80" s="231" t="s">
        <v>124</v>
      </c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4"/>
      <c r="AF80" s="24"/>
    </row>
    <row r="81" ht="18.0" customHeight="1">
      <c r="A81" s="236" t="s">
        <v>148</v>
      </c>
      <c r="B81" s="232" t="s">
        <v>149</v>
      </c>
      <c r="C81" s="233">
        <v>3000.0</v>
      </c>
      <c r="D81" s="228"/>
      <c r="E81" s="228"/>
      <c r="F81" s="228"/>
      <c r="G81" s="230">
        <f t="shared" si="10"/>
        <v>3000</v>
      </c>
      <c r="H81" s="230"/>
      <c r="I81" s="230"/>
      <c r="J81" s="230"/>
      <c r="K81" s="237" t="s">
        <v>48</v>
      </c>
      <c r="L81" s="220" t="s">
        <v>150</v>
      </c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4"/>
      <c r="AF81" s="24"/>
    </row>
    <row r="82" ht="18.0" customHeight="1">
      <c r="A82" s="238"/>
      <c r="B82" s="200"/>
      <c r="C82" s="239"/>
      <c r="D82" s="175"/>
      <c r="E82" s="175"/>
      <c r="F82" s="17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4"/>
      <c r="AF82" s="24"/>
    </row>
    <row r="83" ht="18.0" customHeight="1">
      <c r="A83" s="238"/>
      <c r="B83" s="200"/>
      <c r="C83" s="239"/>
      <c r="D83" s="175"/>
      <c r="E83" s="175"/>
      <c r="F83" s="17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4"/>
      <c r="AF83" s="24"/>
    </row>
    <row r="84" ht="18.0" customHeight="1">
      <c r="A84" s="238"/>
      <c r="B84" s="200"/>
      <c r="C84" s="239"/>
      <c r="D84" s="175"/>
      <c r="E84" s="175"/>
      <c r="F84" s="17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4"/>
      <c r="AF84" s="24"/>
    </row>
    <row r="85" ht="24.75" customHeight="1">
      <c r="A85" s="238"/>
      <c r="B85" s="200"/>
      <c r="C85" s="239"/>
      <c r="D85" s="175"/>
      <c r="E85" s="175"/>
      <c r="F85" s="175"/>
      <c r="G85" s="235"/>
      <c r="H85" s="235"/>
      <c r="I85" s="235"/>
      <c r="J85" s="235"/>
      <c r="K85" s="235"/>
      <c r="L85" s="235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24"/>
      <c r="AF85" s="24"/>
    </row>
    <row r="86" ht="24.75" customHeight="1">
      <c r="A86" s="238"/>
      <c r="B86" s="200"/>
      <c r="C86" s="239"/>
      <c r="D86" s="175"/>
      <c r="E86" s="175"/>
      <c r="F86" s="175"/>
      <c r="G86" s="235"/>
      <c r="H86" s="235"/>
      <c r="I86" s="235"/>
      <c r="J86" s="235"/>
      <c r="K86" s="235"/>
      <c r="L86" s="235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24"/>
      <c r="AF86" s="24"/>
    </row>
    <row r="87" ht="24.75" customHeight="1">
      <c r="A87" s="238"/>
      <c r="B87" s="200"/>
      <c r="C87" s="239"/>
      <c r="D87" s="175"/>
      <c r="E87" s="175"/>
      <c r="F87" s="175"/>
      <c r="G87" s="235"/>
      <c r="H87" s="235"/>
      <c r="I87" s="235"/>
      <c r="J87" s="235"/>
      <c r="K87" s="235"/>
      <c r="L87" s="235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24"/>
      <c r="AF87" s="24"/>
    </row>
    <row r="88" ht="24.75" customHeight="1">
      <c r="A88" s="238"/>
      <c r="B88" s="200"/>
      <c r="C88" s="239"/>
      <c r="D88" s="240"/>
      <c r="E88" s="240"/>
      <c r="F88" s="240"/>
      <c r="G88" s="235"/>
      <c r="H88" s="235"/>
      <c r="I88" s="235"/>
      <c r="J88" s="235"/>
      <c r="K88" s="235"/>
      <c r="L88" s="235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24"/>
      <c r="AF88" s="24"/>
    </row>
    <row r="89" ht="21.75" customHeight="1">
      <c r="A89" s="71" t="s">
        <v>1</v>
      </c>
      <c r="B89" s="71" t="s">
        <v>37</v>
      </c>
      <c r="C89" s="72" t="s">
        <v>38</v>
      </c>
      <c r="D89" s="6"/>
      <c r="E89" s="6"/>
      <c r="F89" s="7"/>
      <c r="G89" s="73" t="s">
        <v>81</v>
      </c>
      <c r="H89" s="513" t="s">
        <v>291</v>
      </c>
      <c r="I89" s="514"/>
      <c r="J89" s="513" t="s">
        <v>292</v>
      </c>
      <c r="K89" s="514"/>
      <c r="L89" s="75" t="s">
        <v>41</v>
      </c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24"/>
      <c r="AF89" s="24"/>
    </row>
    <row r="90" ht="42.75" customHeight="1">
      <c r="A90" s="9"/>
      <c r="B90" s="9"/>
      <c r="C90" s="76" t="s">
        <v>42</v>
      </c>
      <c r="D90" s="77" t="s">
        <v>43</v>
      </c>
      <c r="E90" s="77" t="s">
        <v>4</v>
      </c>
      <c r="F90" s="78" t="s">
        <v>5</v>
      </c>
      <c r="G90" s="9"/>
      <c r="H90" s="515"/>
      <c r="I90" s="516"/>
      <c r="J90" s="515"/>
      <c r="K90" s="516"/>
      <c r="L90" s="9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24"/>
      <c r="AF90" s="24"/>
    </row>
    <row r="91" ht="23.25" customHeight="1">
      <c r="A91" s="79" t="s">
        <v>151</v>
      </c>
      <c r="B91" s="7"/>
      <c r="C91" s="241">
        <f>C92+C93+C94+C95+C96</f>
        <v>170000</v>
      </c>
      <c r="D91" s="202"/>
      <c r="E91" s="242">
        <f>E93</f>
        <v>917400.31</v>
      </c>
      <c r="F91" s="80">
        <f>SUM(F92+F93+F94+F95+F96)</f>
        <v>380000</v>
      </c>
      <c r="G91" s="204">
        <f t="shared" ref="G91:G95" si="11">C91+D91+E91+F91</f>
        <v>1467400.31</v>
      </c>
      <c r="H91" s="81" t="s">
        <v>293</v>
      </c>
      <c r="I91" s="81" t="s">
        <v>294</v>
      </c>
      <c r="J91" s="517" t="s">
        <v>295</v>
      </c>
      <c r="K91" s="82" t="s">
        <v>296</v>
      </c>
      <c r="L91" s="8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24"/>
      <c r="AF91" s="24"/>
    </row>
    <row r="92" ht="22.5" customHeight="1">
      <c r="A92" s="221" t="s">
        <v>152</v>
      </c>
      <c r="B92" s="243" t="s">
        <v>153</v>
      </c>
      <c r="C92" s="233">
        <v>10000.0</v>
      </c>
      <c r="D92" s="244"/>
      <c r="E92" s="244"/>
      <c r="F92" s="244"/>
      <c r="G92" s="245">
        <f t="shared" si="11"/>
        <v>10000</v>
      </c>
      <c r="H92" s="519"/>
      <c r="I92" s="519"/>
      <c r="J92" s="519"/>
      <c r="K92" s="246" t="s">
        <v>48</v>
      </c>
      <c r="L92" s="247" t="s">
        <v>112</v>
      </c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"/>
      <c r="AF92" s="24"/>
    </row>
    <row r="93" ht="25.5" customHeight="1">
      <c r="A93" s="249" t="s">
        <v>154</v>
      </c>
      <c r="B93" s="226" t="s">
        <v>155</v>
      </c>
      <c r="C93" s="233"/>
      <c r="D93" s="250"/>
      <c r="E93" s="251">
        <v>917400.31</v>
      </c>
      <c r="F93" s="250">
        <v>300000.0</v>
      </c>
      <c r="G93" s="245">
        <f t="shared" si="11"/>
        <v>1217400.31</v>
      </c>
      <c r="H93" s="519"/>
      <c r="I93" s="519"/>
      <c r="J93" s="519"/>
      <c r="K93" s="246" t="s">
        <v>48</v>
      </c>
      <c r="L93" s="252" t="s">
        <v>76</v>
      </c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24"/>
      <c r="AF93" s="24"/>
    </row>
    <row r="94" ht="21.75" customHeight="1">
      <c r="A94" s="221" t="s">
        <v>156</v>
      </c>
      <c r="B94" s="253" t="s">
        <v>157</v>
      </c>
      <c r="C94" s="233"/>
      <c r="D94" s="250"/>
      <c r="E94" s="250"/>
      <c r="F94" s="250">
        <v>10000.0</v>
      </c>
      <c r="G94" s="245">
        <f t="shared" si="11"/>
        <v>10000</v>
      </c>
      <c r="H94" s="519"/>
      <c r="I94" s="519"/>
      <c r="J94" s="519"/>
      <c r="K94" s="246" t="s">
        <v>48</v>
      </c>
      <c r="L94" s="254" t="s">
        <v>158</v>
      </c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24"/>
      <c r="AF94" s="24"/>
    </row>
    <row r="95" ht="25.5" customHeight="1">
      <c r="A95" s="249" t="s">
        <v>159</v>
      </c>
      <c r="B95" s="255" t="s">
        <v>160</v>
      </c>
      <c r="C95" s="256">
        <v>10000.0</v>
      </c>
      <c r="D95" s="257"/>
      <c r="E95" s="257"/>
      <c r="F95" s="257"/>
      <c r="G95" s="245">
        <f t="shared" si="11"/>
        <v>10000</v>
      </c>
      <c r="H95" s="519"/>
      <c r="I95" s="519"/>
      <c r="J95" s="519"/>
      <c r="K95" s="246" t="s">
        <v>48</v>
      </c>
      <c r="L95" s="252" t="s">
        <v>76</v>
      </c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24"/>
      <c r="AF95" s="24"/>
    </row>
    <row r="96" ht="25.5" customHeight="1">
      <c r="A96" s="221" t="s">
        <v>161</v>
      </c>
      <c r="B96" s="107" t="s">
        <v>162</v>
      </c>
      <c r="C96" s="108">
        <f>SUM(C97:C102)</f>
        <v>150000</v>
      </c>
      <c r="D96" s="157"/>
      <c r="E96" s="258"/>
      <c r="F96" s="259">
        <v>70000.0</v>
      </c>
      <c r="G96" s="260">
        <f>SUM(G97:G102)</f>
        <v>220000</v>
      </c>
      <c r="H96" s="520"/>
      <c r="I96" s="520"/>
      <c r="J96" s="520"/>
      <c r="K96" s="261" t="s">
        <v>48</v>
      </c>
      <c r="L96" s="262" t="s">
        <v>76</v>
      </c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"/>
      <c r="AF96" s="24"/>
    </row>
    <row r="97" ht="25.5" customHeight="1">
      <c r="A97" s="206"/>
      <c r="B97" s="92" t="s">
        <v>163</v>
      </c>
      <c r="C97" s="117"/>
      <c r="D97" s="117"/>
      <c r="E97" s="263"/>
      <c r="F97" s="93">
        <v>25000.0</v>
      </c>
      <c r="G97" s="264">
        <f t="shared" ref="G97:G102" si="12">C97+D97+E97+F97</f>
        <v>25000</v>
      </c>
      <c r="H97" s="467"/>
      <c r="I97" s="467"/>
      <c r="J97" s="467"/>
      <c r="K97" s="261" t="s">
        <v>48</v>
      </c>
      <c r="L97" s="98" t="s">
        <v>164</v>
      </c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24"/>
      <c r="AF97" s="24"/>
    </row>
    <row r="98" ht="25.5" customHeight="1">
      <c r="A98" s="206"/>
      <c r="B98" s="92" t="s">
        <v>165</v>
      </c>
      <c r="C98" s="117"/>
      <c r="D98" s="117"/>
      <c r="E98" s="263"/>
      <c r="F98" s="93">
        <v>10000.0</v>
      </c>
      <c r="G98" s="264">
        <f t="shared" si="12"/>
        <v>10000</v>
      </c>
      <c r="H98" s="264"/>
      <c r="I98" s="264"/>
      <c r="J98" s="264"/>
      <c r="K98" s="246" t="s">
        <v>48</v>
      </c>
      <c r="L98" s="98" t="s">
        <v>164</v>
      </c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24"/>
      <c r="AF98" s="24"/>
    </row>
    <row r="99" ht="21.75" customHeight="1">
      <c r="A99" s="206"/>
      <c r="B99" s="92" t="s">
        <v>166</v>
      </c>
      <c r="C99" s="93"/>
      <c r="D99" s="93"/>
      <c r="E99" s="265"/>
      <c r="F99" s="93">
        <v>10000.0</v>
      </c>
      <c r="G99" s="264">
        <f t="shared" si="12"/>
        <v>10000</v>
      </c>
      <c r="H99" s="467"/>
      <c r="I99" s="467"/>
      <c r="J99" s="467"/>
      <c r="K99" s="266">
        <v>24108.0</v>
      </c>
      <c r="L99" s="98" t="s">
        <v>164</v>
      </c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24"/>
      <c r="AF99" s="24"/>
    </row>
    <row r="100" ht="21.75" customHeight="1">
      <c r="A100" s="206"/>
      <c r="B100" s="92" t="s">
        <v>167</v>
      </c>
      <c r="C100" s="93"/>
      <c r="D100" s="93"/>
      <c r="E100" s="265"/>
      <c r="F100" s="93">
        <v>25000.0</v>
      </c>
      <c r="G100" s="264">
        <f t="shared" si="12"/>
        <v>25000</v>
      </c>
      <c r="H100" s="264"/>
      <c r="I100" s="264"/>
      <c r="J100" s="264"/>
      <c r="K100" s="246" t="s">
        <v>48</v>
      </c>
      <c r="L100" s="252" t="s">
        <v>76</v>
      </c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24"/>
      <c r="AF100" s="24"/>
    </row>
    <row r="101" ht="21.75" customHeight="1">
      <c r="A101" s="206"/>
      <c r="B101" s="92" t="s">
        <v>168</v>
      </c>
      <c r="C101" s="93">
        <v>50000.0</v>
      </c>
      <c r="D101" s="117"/>
      <c r="E101" s="263"/>
      <c r="F101" s="117"/>
      <c r="G101" s="264">
        <f t="shared" si="12"/>
        <v>50000</v>
      </c>
      <c r="H101" s="467"/>
      <c r="I101" s="467"/>
      <c r="J101" s="467"/>
      <c r="K101" s="267">
        <v>24139.0</v>
      </c>
      <c r="L101" s="252" t="s">
        <v>76</v>
      </c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24"/>
      <c r="AF101" s="24"/>
    </row>
    <row r="102" ht="18.0" customHeight="1">
      <c r="A102" s="215"/>
      <c r="B102" s="153" t="s">
        <v>169</v>
      </c>
      <c r="C102" s="127">
        <v>100000.0</v>
      </c>
      <c r="D102" s="129"/>
      <c r="E102" s="268"/>
      <c r="F102" s="129"/>
      <c r="G102" s="269">
        <f t="shared" si="12"/>
        <v>100000</v>
      </c>
      <c r="H102" s="269"/>
      <c r="I102" s="269"/>
      <c r="J102" s="269"/>
      <c r="K102" s="246" t="s">
        <v>48</v>
      </c>
      <c r="L102" s="247" t="s">
        <v>112</v>
      </c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24"/>
      <c r="AF102" s="24"/>
    </row>
    <row r="103" ht="18.0" customHeight="1">
      <c r="A103" s="270"/>
      <c r="B103" s="271"/>
      <c r="C103" s="272"/>
      <c r="D103" s="273"/>
      <c r="E103" s="273"/>
      <c r="F103" s="27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24"/>
      <c r="AF103" s="24"/>
    </row>
    <row r="104" ht="18.0" customHeight="1">
      <c r="A104" s="270"/>
      <c r="B104" s="271"/>
      <c r="C104" s="272"/>
      <c r="D104" s="273"/>
      <c r="E104" s="273"/>
      <c r="F104" s="27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24"/>
      <c r="AF104" s="24"/>
    </row>
    <row r="105" ht="18.0" customHeight="1">
      <c r="A105" s="270"/>
      <c r="B105" s="271"/>
      <c r="C105" s="272"/>
      <c r="D105" s="273"/>
      <c r="E105" s="273"/>
      <c r="F105" s="27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24"/>
      <c r="AF105" s="24"/>
    </row>
    <row r="106" ht="18.0" customHeight="1">
      <c r="A106" s="270"/>
      <c r="B106" s="271"/>
      <c r="C106" s="272"/>
      <c r="D106" s="273"/>
      <c r="E106" s="273"/>
      <c r="F106" s="27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24"/>
      <c r="AF106" s="24"/>
    </row>
    <row r="107" ht="18.0" customHeight="1">
      <c r="A107" s="270"/>
      <c r="B107" s="271"/>
      <c r="C107" s="272"/>
      <c r="D107" s="273"/>
      <c r="E107" s="273"/>
      <c r="F107" s="27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24"/>
      <c r="AF107" s="24"/>
    </row>
    <row r="108" ht="21.75" customHeight="1">
      <c r="A108" s="270"/>
      <c r="B108" s="271"/>
      <c r="C108" s="272"/>
      <c r="D108" s="273"/>
      <c r="E108" s="273"/>
      <c r="F108" s="273"/>
      <c r="G108" s="113"/>
      <c r="H108" s="113"/>
      <c r="I108" s="113"/>
      <c r="J108" s="113"/>
      <c r="K108" s="113"/>
      <c r="L108" s="113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24"/>
      <c r="AF108" s="24"/>
    </row>
    <row r="109" ht="21.75" customHeight="1">
      <c r="A109" s="270"/>
      <c r="B109" s="271"/>
      <c r="C109" s="272"/>
      <c r="D109" s="273"/>
      <c r="E109" s="273"/>
      <c r="F109" s="273"/>
      <c r="G109" s="113"/>
      <c r="H109" s="113"/>
      <c r="I109" s="113"/>
      <c r="J109" s="113"/>
      <c r="K109" s="113"/>
      <c r="L109" s="113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24"/>
      <c r="AF109" s="24"/>
    </row>
    <row r="110" ht="21.75" customHeight="1">
      <c r="A110" s="71" t="s">
        <v>1</v>
      </c>
      <c r="B110" s="71" t="s">
        <v>37</v>
      </c>
      <c r="C110" s="72" t="s">
        <v>38</v>
      </c>
      <c r="D110" s="6"/>
      <c r="E110" s="6"/>
      <c r="F110" s="7"/>
      <c r="G110" s="73" t="s">
        <v>81</v>
      </c>
      <c r="H110" s="513" t="s">
        <v>291</v>
      </c>
      <c r="I110" s="514"/>
      <c r="J110" s="513" t="s">
        <v>292</v>
      </c>
      <c r="K110" s="514"/>
      <c r="L110" s="75" t="s">
        <v>41</v>
      </c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24"/>
      <c r="AF110" s="24"/>
    </row>
    <row r="111" ht="45.0" customHeight="1">
      <c r="A111" s="9"/>
      <c r="B111" s="9"/>
      <c r="C111" s="76" t="s">
        <v>42</v>
      </c>
      <c r="D111" s="77" t="s">
        <v>43</v>
      </c>
      <c r="E111" s="77" t="s">
        <v>4</v>
      </c>
      <c r="F111" s="78" t="s">
        <v>5</v>
      </c>
      <c r="G111" s="9"/>
      <c r="H111" s="515"/>
      <c r="I111" s="516"/>
      <c r="J111" s="515"/>
      <c r="K111" s="516"/>
      <c r="L111" s="9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24"/>
      <c r="AF111" s="24"/>
    </row>
    <row r="112" ht="23.25" customHeight="1">
      <c r="A112" s="79" t="s">
        <v>170</v>
      </c>
      <c r="B112" s="7"/>
      <c r="C112" s="274">
        <f>C113+C114+C116+C117+C118+C122</f>
        <v>120000</v>
      </c>
      <c r="D112" s="275"/>
      <c r="E112" s="276"/>
      <c r="F112" s="277">
        <f>F115+F122</f>
        <v>15000</v>
      </c>
      <c r="G112" s="278">
        <f t="shared" ref="G112:G122" si="13">C112+D112+E112+F112</f>
        <v>135000</v>
      </c>
      <c r="H112" s="81" t="s">
        <v>293</v>
      </c>
      <c r="I112" s="81" t="s">
        <v>294</v>
      </c>
      <c r="J112" s="517" t="s">
        <v>295</v>
      </c>
      <c r="K112" s="82" t="s">
        <v>296</v>
      </c>
      <c r="L112" s="8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24"/>
      <c r="AF112" s="24"/>
    </row>
    <row r="113" ht="21.75" customHeight="1">
      <c r="A113" s="279" t="s">
        <v>171</v>
      </c>
      <c r="B113" s="280" t="s">
        <v>172</v>
      </c>
      <c r="C113" s="281">
        <v>3000.0</v>
      </c>
      <c r="D113" s="282"/>
      <c r="E113" s="282"/>
      <c r="F113" s="282"/>
      <c r="G113" s="283">
        <f t="shared" si="13"/>
        <v>3000</v>
      </c>
      <c r="H113" s="352"/>
      <c r="I113" s="352"/>
      <c r="J113" s="352"/>
      <c r="K113" s="219" t="s">
        <v>48</v>
      </c>
      <c r="L113" s="284" t="s">
        <v>173</v>
      </c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24"/>
      <c r="AF113" s="24"/>
    </row>
    <row r="114" ht="21.75" customHeight="1">
      <c r="A114" s="225" t="s">
        <v>174</v>
      </c>
      <c r="B114" s="285" t="s">
        <v>175</v>
      </c>
      <c r="C114" s="286">
        <v>88000.0</v>
      </c>
      <c r="D114" s="282"/>
      <c r="E114" s="282"/>
      <c r="F114" s="282"/>
      <c r="G114" s="283">
        <f t="shared" si="13"/>
        <v>88000</v>
      </c>
      <c r="H114" s="521"/>
      <c r="I114" s="521"/>
      <c r="J114" s="521"/>
      <c r="K114" s="219" t="s">
        <v>48</v>
      </c>
      <c r="L114" s="284" t="s">
        <v>112</v>
      </c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24"/>
      <c r="AF114" s="24"/>
    </row>
    <row r="115" ht="21.75" customHeight="1">
      <c r="A115" s="279" t="s">
        <v>176</v>
      </c>
      <c r="B115" s="287" t="s">
        <v>177</v>
      </c>
      <c r="C115" s="281"/>
      <c r="D115" s="282"/>
      <c r="E115" s="282"/>
      <c r="F115" s="288">
        <v>10000.0</v>
      </c>
      <c r="G115" s="283">
        <f t="shared" si="13"/>
        <v>10000</v>
      </c>
      <c r="H115" s="521"/>
      <c r="I115" s="521"/>
      <c r="J115" s="521"/>
      <c r="K115" s="219" t="s">
        <v>48</v>
      </c>
      <c r="L115" s="252" t="s">
        <v>178</v>
      </c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24"/>
      <c r="AF115" s="24"/>
    </row>
    <row r="116" ht="21.75" customHeight="1">
      <c r="A116" s="225" t="s">
        <v>179</v>
      </c>
      <c r="B116" s="226" t="s">
        <v>180</v>
      </c>
      <c r="C116" s="286">
        <v>8000.0</v>
      </c>
      <c r="D116" s="289"/>
      <c r="E116" s="289"/>
      <c r="F116" s="282"/>
      <c r="G116" s="283">
        <f t="shared" si="13"/>
        <v>8000</v>
      </c>
      <c r="H116" s="521"/>
      <c r="I116" s="521"/>
      <c r="J116" s="521"/>
      <c r="K116" s="219" t="s">
        <v>48</v>
      </c>
      <c r="L116" s="252" t="s">
        <v>64</v>
      </c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24"/>
      <c r="AF116" s="24"/>
    </row>
    <row r="117" ht="21.75" customHeight="1">
      <c r="A117" s="279" t="s">
        <v>181</v>
      </c>
      <c r="B117" s="287" t="s">
        <v>182</v>
      </c>
      <c r="C117" s="286">
        <v>8000.0</v>
      </c>
      <c r="D117" s="282"/>
      <c r="E117" s="282"/>
      <c r="F117" s="282"/>
      <c r="G117" s="283">
        <f t="shared" si="13"/>
        <v>8000</v>
      </c>
      <c r="H117" s="521"/>
      <c r="I117" s="521"/>
      <c r="J117" s="521"/>
      <c r="K117" s="219" t="s">
        <v>48</v>
      </c>
      <c r="L117" s="290" t="s">
        <v>80</v>
      </c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24"/>
      <c r="AF117" s="24"/>
    </row>
    <row r="118" ht="21.75" customHeight="1">
      <c r="A118" s="154" t="s">
        <v>183</v>
      </c>
      <c r="B118" s="155" t="s">
        <v>184</v>
      </c>
      <c r="C118" s="291">
        <v>8000.0</v>
      </c>
      <c r="D118" s="292"/>
      <c r="E118" s="292"/>
      <c r="F118" s="292"/>
      <c r="G118" s="293">
        <f t="shared" si="13"/>
        <v>8000</v>
      </c>
      <c r="H118" s="522"/>
      <c r="I118" s="522"/>
      <c r="J118" s="522"/>
      <c r="K118" s="294"/>
      <c r="L118" s="149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24"/>
      <c r="AF118" s="24"/>
    </row>
    <row r="119" ht="21.75" customHeight="1">
      <c r="A119" s="91"/>
      <c r="B119" s="193" t="s">
        <v>185</v>
      </c>
      <c r="C119" s="295">
        <v>2000.0</v>
      </c>
      <c r="D119" s="296"/>
      <c r="E119" s="296"/>
      <c r="F119" s="296"/>
      <c r="G119" s="295">
        <f t="shared" si="13"/>
        <v>2000</v>
      </c>
      <c r="H119" s="523"/>
      <c r="I119" s="523"/>
      <c r="J119" s="523"/>
      <c r="K119" s="219" t="s">
        <v>48</v>
      </c>
      <c r="L119" s="297" t="s">
        <v>80</v>
      </c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24"/>
      <c r="AF119" s="24"/>
    </row>
    <row r="120" ht="21.75" customHeight="1">
      <c r="A120" s="91"/>
      <c r="B120" s="193" t="s">
        <v>186</v>
      </c>
      <c r="C120" s="298">
        <v>5000.0</v>
      </c>
      <c r="D120" s="299"/>
      <c r="E120" s="299"/>
      <c r="F120" s="300"/>
      <c r="G120" s="295">
        <f t="shared" si="13"/>
        <v>5000</v>
      </c>
      <c r="H120" s="523"/>
      <c r="I120" s="523"/>
      <c r="J120" s="523"/>
      <c r="K120" s="219" t="s">
        <v>48</v>
      </c>
      <c r="L120" s="297" t="s">
        <v>80</v>
      </c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24"/>
      <c r="AF120" s="24"/>
    </row>
    <row r="121" ht="21.75" customHeight="1">
      <c r="A121" s="103"/>
      <c r="B121" s="216" t="s">
        <v>187</v>
      </c>
      <c r="C121" s="301">
        <v>1000.0</v>
      </c>
      <c r="D121" s="302"/>
      <c r="E121" s="302"/>
      <c r="F121" s="302"/>
      <c r="G121" s="295">
        <f t="shared" si="13"/>
        <v>1000</v>
      </c>
      <c r="H121" s="523"/>
      <c r="I121" s="523"/>
      <c r="J121" s="523"/>
      <c r="K121" s="219" t="s">
        <v>48</v>
      </c>
      <c r="L121" s="303" t="s">
        <v>80</v>
      </c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  <c r="Z121" s="304"/>
      <c r="AA121" s="304"/>
      <c r="AB121" s="304"/>
      <c r="AC121" s="304"/>
      <c r="AD121" s="304"/>
      <c r="AE121" s="24"/>
      <c r="AF121" s="24"/>
    </row>
    <row r="122" ht="18.0" customHeight="1">
      <c r="A122" s="161" t="s">
        <v>188</v>
      </c>
      <c r="B122" s="305" t="s">
        <v>189</v>
      </c>
      <c r="C122" s="306">
        <v>5000.0</v>
      </c>
      <c r="D122" s="307"/>
      <c r="E122" s="307"/>
      <c r="F122" s="308">
        <v>5000.0</v>
      </c>
      <c r="G122" s="277">
        <f t="shared" si="13"/>
        <v>10000</v>
      </c>
      <c r="H122" s="277"/>
      <c r="I122" s="277"/>
      <c r="J122" s="277"/>
      <c r="K122" s="309" t="s">
        <v>48</v>
      </c>
      <c r="L122" s="164" t="s">
        <v>135</v>
      </c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  <c r="AA122" s="304"/>
      <c r="AB122" s="304"/>
      <c r="AC122" s="304"/>
      <c r="AD122" s="304"/>
      <c r="AE122" s="24"/>
      <c r="AF122" s="24"/>
    </row>
    <row r="123" ht="18.0" customHeight="1">
      <c r="A123" s="134"/>
      <c r="B123" s="310"/>
      <c r="C123" s="311"/>
      <c r="D123" s="312"/>
      <c r="E123" s="312"/>
      <c r="F123" s="61"/>
      <c r="G123" s="304"/>
      <c r="H123" s="304"/>
      <c r="I123" s="304"/>
      <c r="J123" s="304"/>
      <c r="K123" s="304"/>
      <c r="L123" s="313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  <c r="Z123" s="304"/>
      <c r="AA123" s="304"/>
      <c r="AB123" s="304"/>
      <c r="AC123" s="304"/>
      <c r="AD123" s="304"/>
      <c r="AE123" s="24"/>
      <c r="AF123" s="24"/>
    </row>
    <row r="124" ht="15.0" customHeight="1">
      <c r="A124" s="134"/>
      <c r="B124" s="314"/>
      <c r="C124" s="311"/>
      <c r="D124" s="312"/>
      <c r="E124" s="312"/>
      <c r="F124" s="312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4"/>
      <c r="Z124" s="304"/>
      <c r="AA124" s="304"/>
      <c r="AB124" s="304"/>
      <c r="AC124" s="304"/>
      <c r="AD124" s="304"/>
      <c r="AE124" s="24"/>
      <c r="AF124" s="24"/>
    </row>
    <row r="125" ht="18.0" customHeight="1">
      <c r="A125" s="134"/>
      <c r="B125" s="314"/>
      <c r="C125" s="311"/>
      <c r="D125" s="312"/>
      <c r="E125" s="312"/>
      <c r="F125" s="312"/>
      <c r="G125" s="304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4"/>
      <c r="W125" s="304"/>
      <c r="X125" s="304"/>
      <c r="Y125" s="304"/>
      <c r="Z125" s="304"/>
      <c r="AA125" s="304"/>
      <c r="AB125" s="304"/>
      <c r="AC125" s="304"/>
      <c r="AD125" s="304"/>
      <c r="AE125" s="24"/>
      <c r="AF125" s="24"/>
    </row>
    <row r="126" ht="18.0" customHeight="1">
      <c r="A126" s="134"/>
      <c r="B126" s="314"/>
      <c r="C126" s="311"/>
      <c r="D126" s="312"/>
      <c r="E126" s="312"/>
      <c r="F126" s="312"/>
      <c r="G126" s="304"/>
      <c r="H126" s="304"/>
      <c r="I126" s="304"/>
      <c r="J126" s="304"/>
      <c r="K126" s="304"/>
      <c r="L126" s="304"/>
      <c r="M126" s="304"/>
      <c r="N126" s="304"/>
      <c r="O126" s="304"/>
      <c r="P126" s="304"/>
      <c r="Q126" s="304"/>
      <c r="R126" s="304"/>
      <c r="S126" s="304"/>
      <c r="T126" s="304"/>
      <c r="U126" s="304"/>
      <c r="V126" s="304"/>
      <c r="W126" s="304"/>
      <c r="X126" s="304"/>
      <c r="Y126" s="304"/>
      <c r="Z126" s="304"/>
      <c r="AA126" s="304"/>
      <c r="AB126" s="304"/>
      <c r="AC126" s="304"/>
      <c r="AD126" s="304"/>
      <c r="AE126" s="24"/>
      <c r="AF126" s="24"/>
    </row>
    <row r="127" ht="18.0" customHeight="1">
      <c r="A127" s="134"/>
      <c r="B127" s="314"/>
      <c r="C127" s="311"/>
      <c r="D127" s="312"/>
      <c r="E127" s="312"/>
      <c r="F127" s="312"/>
      <c r="G127" s="304"/>
      <c r="H127" s="304"/>
      <c r="I127" s="304"/>
      <c r="J127" s="304"/>
      <c r="K127" s="304"/>
      <c r="L127" s="304"/>
      <c r="M127" s="304"/>
      <c r="N127" s="304"/>
      <c r="O127" s="304"/>
      <c r="P127" s="304"/>
      <c r="Q127" s="304"/>
      <c r="R127" s="304"/>
      <c r="S127" s="304"/>
      <c r="T127" s="304"/>
      <c r="U127" s="304"/>
      <c r="V127" s="304"/>
      <c r="W127" s="304"/>
      <c r="X127" s="304"/>
      <c r="Y127" s="304"/>
      <c r="Z127" s="304"/>
      <c r="AA127" s="304"/>
      <c r="AB127" s="304"/>
      <c r="AC127" s="304"/>
      <c r="AD127" s="304"/>
      <c r="AE127" s="24"/>
      <c r="AF127" s="24"/>
    </row>
    <row r="128" ht="21.75" customHeight="1">
      <c r="A128" s="134"/>
      <c r="B128" s="314"/>
      <c r="C128" s="311"/>
      <c r="D128" s="312"/>
      <c r="E128" s="312"/>
      <c r="F128" s="312"/>
      <c r="G128" s="304"/>
      <c r="H128" s="304"/>
      <c r="I128" s="304"/>
      <c r="J128" s="304"/>
      <c r="K128" s="304"/>
      <c r="L128" s="304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24"/>
      <c r="AF128" s="24"/>
    </row>
    <row r="129" ht="21.75" customHeight="1">
      <c r="A129" s="134"/>
      <c r="B129" s="314"/>
      <c r="C129" s="311"/>
      <c r="D129" s="312"/>
      <c r="E129" s="312"/>
      <c r="F129" s="312"/>
      <c r="G129" s="304"/>
      <c r="H129" s="304"/>
      <c r="I129" s="304"/>
      <c r="J129" s="304"/>
      <c r="K129" s="304"/>
      <c r="L129" s="304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24"/>
      <c r="AF129" s="24"/>
    </row>
    <row r="130" ht="21.75" customHeight="1">
      <c r="A130" s="134"/>
      <c r="B130" s="314"/>
      <c r="C130" s="311"/>
      <c r="D130" s="312"/>
      <c r="E130" s="312"/>
      <c r="F130" s="312"/>
      <c r="G130" s="304"/>
      <c r="H130" s="304"/>
      <c r="I130" s="304"/>
      <c r="J130" s="304"/>
      <c r="K130" s="304"/>
      <c r="L130" s="304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24"/>
      <c r="AF130" s="24"/>
    </row>
    <row r="131" ht="21.75" customHeight="1">
      <c r="A131" s="134"/>
      <c r="B131" s="314"/>
      <c r="C131" s="311"/>
      <c r="D131" s="312"/>
      <c r="E131" s="312"/>
      <c r="F131" s="312"/>
      <c r="G131" s="304"/>
      <c r="H131" s="304"/>
      <c r="I131" s="304"/>
      <c r="J131" s="304"/>
      <c r="K131" s="304"/>
      <c r="L131" s="304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24"/>
      <c r="AF131" s="24"/>
    </row>
    <row r="132" ht="21.75" customHeight="1">
      <c r="A132" s="71" t="s">
        <v>1</v>
      </c>
      <c r="B132" s="71" t="s">
        <v>37</v>
      </c>
      <c r="C132" s="72" t="s">
        <v>38</v>
      </c>
      <c r="D132" s="6"/>
      <c r="E132" s="6"/>
      <c r="F132" s="7"/>
      <c r="G132" s="73" t="s">
        <v>81</v>
      </c>
      <c r="H132" s="513" t="s">
        <v>291</v>
      </c>
      <c r="I132" s="514"/>
      <c r="J132" s="513" t="s">
        <v>292</v>
      </c>
      <c r="K132" s="514"/>
      <c r="L132" s="75" t="s">
        <v>41</v>
      </c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24"/>
      <c r="AF132" s="24"/>
    </row>
    <row r="133" ht="45.0" customHeight="1">
      <c r="A133" s="9"/>
      <c r="B133" s="9"/>
      <c r="C133" s="76" t="s">
        <v>42</v>
      </c>
      <c r="D133" s="77" t="s">
        <v>43</v>
      </c>
      <c r="E133" s="77" t="s">
        <v>4</v>
      </c>
      <c r="F133" s="78" t="s">
        <v>5</v>
      </c>
      <c r="G133" s="9"/>
      <c r="H133" s="515"/>
      <c r="I133" s="516"/>
      <c r="J133" s="515"/>
      <c r="K133" s="516"/>
      <c r="L133" s="9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24"/>
      <c r="AF133" s="24"/>
    </row>
    <row r="134" ht="21.75" customHeight="1">
      <c r="A134" s="315" t="s">
        <v>190</v>
      </c>
      <c r="B134" s="316"/>
      <c r="C134" s="277">
        <f>C135+C136+C139+C146+C155+C163</f>
        <v>50000</v>
      </c>
      <c r="D134" s="277">
        <f>D140+D139+D155</f>
        <v>60000</v>
      </c>
      <c r="E134" s="277"/>
      <c r="F134" s="277">
        <f>F146+F155</f>
        <v>25000</v>
      </c>
      <c r="G134" s="317">
        <f t="shared" ref="G134:G136" si="14">C134+D134+E134+F134</f>
        <v>135000</v>
      </c>
      <c r="H134" s="81" t="s">
        <v>293</v>
      </c>
      <c r="I134" s="81" t="s">
        <v>294</v>
      </c>
      <c r="J134" s="517" t="s">
        <v>295</v>
      </c>
      <c r="K134" s="82" t="s">
        <v>296</v>
      </c>
      <c r="L134" s="318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24"/>
      <c r="AF134" s="24"/>
    </row>
    <row r="135" ht="21.75" customHeight="1">
      <c r="A135" s="279" t="s">
        <v>191</v>
      </c>
      <c r="B135" s="243" t="s">
        <v>192</v>
      </c>
      <c r="C135" s="319">
        <v>10000.0</v>
      </c>
      <c r="D135" s="320"/>
      <c r="E135" s="321"/>
      <c r="F135" s="321"/>
      <c r="G135" s="283">
        <f t="shared" si="14"/>
        <v>10000</v>
      </c>
      <c r="H135" s="283"/>
      <c r="I135" s="283"/>
      <c r="J135" s="283"/>
      <c r="K135" s="322" t="s">
        <v>48</v>
      </c>
      <c r="L135" s="252" t="s">
        <v>193</v>
      </c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24"/>
      <c r="AF135" s="24"/>
    </row>
    <row r="136" ht="21.75" customHeight="1">
      <c r="A136" s="225" t="s">
        <v>194</v>
      </c>
      <c r="B136" s="226" t="s">
        <v>195</v>
      </c>
      <c r="C136" s="319">
        <v>13000.0</v>
      </c>
      <c r="D136" s="320"/>
      <c r="E136" s="320"/>
      <c r="F136" s="283"/>
      <c r="G136" s="283">
        <f t="shared" si="14"/>
        <v>13000</v>
      </c>
      <c r="H136" s="283"/>
      <c r="I136" s="283"/>
      <c r="J136" s="283"/>
      <c r="K136" s="322" t="s">
        <v>48</v>
      </c>
      <c r="L136" s="252" t="s">
        <v>67</v>
      </c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24"/>
      <c r="AF136" s="24"/>
    </row>
    <row r="137" ht="21.75" customHeight="1">
      <c r="A137" s="225"/>
      <c r="B137" s="323" t="s">
        <v>196</v>
      </c>
      <c r="C137" s="319"/>
      <c r="D137" s="324"/>
      <c r="E137" s="324"/>
      <c r="F137" s="319"/>
      <c r="G137" s="283" t="str">
        <f>C137</f>
        <v/>
      </c>
      <c r="H137" s="283"/>
      <c r="I137" s="283"/>
      <c r="J137" s="283"/>
      <c r="K137" s="325" t="s">
        <v>48</v>
      </c>
      <c r="L137" s="252" t="s">
        <v>67</v>
      </c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24"/>
      <c r="AF137" s="24"/>
    </row>
    <row r="138" ht="21.75" customHeight="1">
      <c r="A138" s="225"/>
      <c r="B138" s="323" t="s">
        <v>197</v>
      </c>
      <c r="C138" s="319"/>
      <c r="D138" s="324"/>
      <c r="E138" s="324"/>
      <c r="F138" s="319"/>
      <c r="G138" s="283"/>
      <c r="H138" s="524"/>
      <c r="I138" s="283"/>
      <c r="J138" s="283"/>
      <c r="K138" s="325" t="s">
        <v>48</v>
      </c>
      <c r="L138" s="98" t="s">
        <v>198</v>
      </c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24"/>
      <c r="AF138" s="24"/>
    </row>
    <row r="139" ht="21.75" customHeight="1">
      <c r="A139" s="225" t="s">
        <v>199</v>
      </c>
      <c r="B139" s="232" t="s">
        <v>200</v>
      </c>
      <c r="C139" s="319">
        <v>2000.0</v>
      </c>
      <c r="D139" s="319">
        <v>3000.0</v>
      </c>
      <c r="E139" s="319"/>
      <c r="F139" s="319"/>
      <c r="G139" s="525">
        <f t="shared" ref="G139:G152" si="15">C139+D139+E139+F139</f>
        <v>5000</v>
      </c>
      <c r="H139" s="283"/>
      <c r="I139" s="319"/>
      <c r="J139" s="283"/>
      <c r="K139" s="326" t="s">
        <v>201</v>
      </c>
      <c r="L139" s="252" t="s">
        <v>78</v>
      </c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24"/>
      <c r="AF139" s="24"/>
    </row>
    <row r="140" ht="21.75" customHeight="1">
      <c r="A140" s="154" t="s">
        <v>202</v>
      </c>
      <c r="B140" s="327" t="s">
        <v>203</v>
      </c>
      <c r="C140" s="328"/>
      <c r="D140" s="329">
        <f>D141+D142+D143+D144+D145</f>
        <v>19000</v>
      </c>
      <c r="E140" s="328"/>
      <c r="F140" s="328"/>
      <c r="G140" s="330">
        <f t="shared" si="15"/>
        <v>19000</v>
      </c>
      <c r="H140" s="354"/>
      <c r="I140" s="329"/>
      <c r="J140" s="329"/>
      <c r="K140" s="331"/>
      <c r="L140" s="332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24"/>
      <c r="AF140" s="24"/>
    </row>
    <row r="141" ht="21.75" customHeight="1">
      <c r="A141" s="333"/>
      <c r="B141" s="334" t="s">
        <v>204</v>
      </c>
      <c r="C141" s="335"/>
      <c r="D141" s="335">
        <v>2000.0</v>
      </c>
      <c r="E141" s="335"/>
      <c r="F141" s="335"/>
      <c r="G141" s="336">
        <f t="shared" si="15"/>
        <v>2000</v>
      </c>
      <c r="H141" s="335"/>
      <c r="I141" s="335"/>
      <c r="J141" s="335"/>
      <c r="K141" s="337" t="s">
        <v>205</v>
      </c>
      <c r="L141" s="338" t="s">
        <v>198</v>
      </c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24"/>
      <c r="AF141" s="24"/>
    </row>
    <row r="142" ht="21.75" customHeight="1">
      <c r="A142" s="333"/>
      <c r="B142" s="334" t="s">
        <v>206</v>
      </c>
      <c r="C142" s="335"/>
      <c r="D142" s="335">
        <v>2000.0</v>
      </c>
      <c r="E142" s="335"/>
      <c r="F142" s="335"/>
      <c r="G142" s="336">
        <f t="shared" si="15"/>
        <v>2000</v>
      </c>
      <c r="H142" s="335"/>
      <c r="I142" s="335"/>
      <c r="J142" s="335"/>
      <c r="K142" s="337" t="s">
        <v>205</v>
      </c>
      <c r="L142" s="338" t="s">
        <v>78</v>
      </c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24"/>
      <c r="AF142" s="24"/>
    </row>
    <row r="143" ht="21.75" customHeight="1">
      <c r="A143" s="333"/>
      <c r="B143" s="334" t="s">
        <v>207</v>
      </c>
      <c r="C143" s="335"/>
      <c r="D143" s="335">
        <v>11000.0</v>
      </c>
      <c r="E143" s="335"/>
      <c r="F143" s="335"/>
      <c r="G143" s="336">
        <f t="shared" si="15"/>
        <v>11000</v>
      </c>
      <c r="H143" s="335"/>
      <c r="I143" s="335"/>
      <c r="J143" s="335"/>
      <c r="K143" s="337" t="s">
        <v>205</v>
      </c>
      <c r="L143" s="338" t="s">
        <v>78</v>
      </c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24"/>
      <c r="AF143" s="24"/>
    </row>
    <row r="144" ht="21.75" customHeight="1">
      <c r="A144" s="333"/>
      <c r="B144" s="334" t="s">
        <v>208</v>
      </c>
      <c r="C144" s="335"/>
      <c r="D144" s="335">
        <v>2000.0</v>
      </c>
      <c r="E144" s="335"/>
      <c r="F144" s="335"/>
      <c r="G144" s="336">
        <f t="shared" si="15"/>
        <v>2000</v>
      </c>
      <c r="H144" s="335"/>
      <c r="I144" s="335"/>
      <c r="J144" s="335"/>
      <c r="K144" s="337" t="s">
        <v>205</v>
      </c>
      <c r="L144" s="338" t="s">
        <v>78</v>
      </c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24"/>
      <c r="AF144" s="24"/>
    </row>
    <row r="145" ht="18.0" customHeight="1">
      <c r="A145" s="339"/>
      <c r="B145" s="334" t="s">
        <v>209</v>
      </c>
      <c r="C145" s="340"/>
      <c r="D145" s="335">
        <v>2000.0</v>
      </c>
      <c r="E145" s="335"/>
      <c r="F145" s="335"/>
      <c r="G145" s="336">
        <f t="shared" si="15"/>
        <v>2000</v>
      </c>
      <c r="H145" s="526"/>
      <c r="I145" s="526"/>
      <c r="J145" s="526"/>
      <c r="K145" s="341" t="s">
        <v>205</v>
      </c>
      <c r="L145" s="338" t="s">
        <v>78</v>
      </c>
      <c r="M145" s="342"/>
      <c r="N145" s="342"/>
      <c r="O145" s="342"/>
      <c r="P145" s="342"/>
      <c r="Q145" s="342"/>
      <c r="R145" s="342"/>
      <c r="S145" s="342"/>
      <c r="T145" s="342"/>
      <c r="U145" s="342"/>
      <c r="V145" s="342"/>
      <c r="W145" s="342"/>
      <c r="X145" s="342"/>
      <c r="Y145" s="342"/>
      <c r="Z145" s="342"/>
      <c r="AA145" s="342"/>
      <c r="AB145" s="342"/>
      <c r="AC145" s="342"/>
      <c r="AD145" s="342"/>
      <c r="AE145" s="24"/>
      <c r="AF145" s="24"/>
    </row>
    <row r="146" ht="21.75" customHeight="1">
      <c r="A146" s="343" t="s">
        <v>210</v>
      </c>
      <c r="B146" s="145" t="s">
        <v>211</v>
      </c>
      <c r="C146" s="329">
        <f>C147+C148+C149</f>
        <v>10000</v>
      </c>
      <c r="D146" s="344"/>
      <c r="E146" s="344"/>
      <c r="F146" s="329">
        <f>F147+F150+F151+F152</f>
        <v>16000</v>
      </c>
      <c r="G146" s="345">
        <f t="shared" si="15"/>
        <v>26000</v>
      </c>
      <c r="H146" s="329"/>
      <c r="I146" s="329"/>
      <c r="J146" s="329"/>
      <c r="K146" s="346"/>
      <c r="L146" s="332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24"/>
      <c r="AF146" s="24"/>
    </row>
    <row r="147" ht="21.75" customHeight="1">
      <c r="A147" s="333"/>
      <c r="B147" s="92" t="s">
        <v>212</v>
      </c>
      <c r="C147" s="347">
        <v>5000.0</v>
      </c>
      <c r="D147" s="347"/>
      <c r="E147" s="347"/>
      <c r="F147" s="347">
        <v>1000.0</v>
      </c>
      <c r="G147" s="348">
        <f t="shared" si="15"/>
        <v>6000</v>
      </c>
      <c r="H147" s="175"/>
      <c r="I147" s="175"/>
      <c r="J147" s="175"/>
      <c r="K147" s="90" t="s">
        <v>127</v>
      </c>
      <c r="L147" s="98" t="s">
        <v>198</v>
      </c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24"/>
      <c r="AF147" s="24"/>
    </row>
    <row r="148" ht="21.75" customHeight="1">
      <c r="A148" s="333"/>
      <c r="B148" s="92" t="s">
        <v>213</v>
      </c>
      <c r="C148" s="347">
        <v>3000.0</v>
      </c>
      <c r="D148" s="347"/>
      <c r="E148" s="347"/>
      <c r="F148" s="347"/>
      <c r="G148" s="348">
        <f t="shared" si="15"/>
        <v>3000</v>
      </c>
      <c r="H148" s="175"/>
      <c r="I148" s="175"/>
      <c r="J148" s="175"/>
      <c r="K148" s="90" t="s">
        <v>127</v>
      </c>
      <c r="L148" s="98" t="s">
        <v>193</v>
      </c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24"/>
      <c r="AF148" s="24"/>
    </row>
    <row r="149" ht="21.75" customHeight="1">
      <c r="A149" s="333"/>
      <c r="B149" s="92" t="s">
        <v>214</v>
      </c>
      <c r="C149" s="347">
        <v>2000.0</v>
      </c>
      <c r="D149" s="347"/>
      <c r="E149" s="347"/>
      <c r="F149" s="347"/>
      <c r="G149" s="348">
        <f t="shared" si="15"/>
        <v>2000</v>
      </c>
      <c r="H149" s="175"/>
      <c r="I149" s="175"/>
      <c r="J149" s="175"/>
      <c r="K149" s="90" t="s">
        <v>127</v>
      </c>
      <c r="L149" s="98" t="s">
        <v>198</v>
      </c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24"/>
      <c r="AF149" s="24"/>
    </row>
    <row r="150" ht="21.75" customHeight="1">
      <c r="A150" s="333"/>
      <c r="B150" s="92" t="s">
        <v>215</v>
      </c>
      <c r="C150" s="347"/>
      <c r="D150" s="347"/>
      <c r="E150" s="347"/>
      <c r="F150" s="347">
        <v>2000.0</v>
      </c>
      <c r="G150" s="348">
        <f t="shared" si="15"/>
        <v>2000</v>
      </c>
      <c r="H150" s="175"/>
      <c r="I150" s="175"/>
      <c r="J150" s="175"/>
      <c r="K150" s="90" t="s">
        <v>48</v>
      </c>
      <c r="L150" s="98" t="s">
        <v>216</v>
      </c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24"/>
      <c r="AF150" s="24"/>
    </row>
    <row r="151" ht="21.75" customHeight="1">
      <c r="A151" s="333"/>
      <c r="B151" s="92" t="s">
        <v>217</v>
      </c>
      <c r="C151" s="347"/>
      <c r="D151" s="347"/>
      <c r="E151" s="347"/>
      <c r="F151" s="347">
        <v>8000.0</v>
      </c>
      <c r="G151" s="348">
        <f t="shared" si="15"/>
        <v>8000</v>
      </c>
      <c r="H151" s="175"/>
      <c r="I151" s="175"/>
      <c r="J151" s="175"/>
      <c r="K151" s="90" t="s">
        <v>48</v>
      </c>
      <c r="L151" s="98" t="s">
        <v>216</v>
      </c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24"/>
      <c r="AF151" s="24"/>
    </row>
    <row r="152" ht="21.75" customHeight="1">
      <c r="A152" s="349"/>
      <c r="B152" s="350" t="s">
        <v>218</v>
      </c>
      <c r="C152" s="351"/>
      <c r="D152" s="352"/>
      <c r="E152" s="352"/>
      <c r="F152" s="352">
        <v>5000.0</v>
      </c>
      <c r="G152" s="351">
        <f t="shared" si="15"/>
        <v>5000</v>
      </c>
      <c r="H152" s="175"/>
      <c r="I152" s="175"/>
      <c r="J152" s="351"/>
      <c r="K152" s="527" t="s">
        <v>48</v>
      </c>
      <c r="L152" s="247" t="s">
        <v>216</v>
      </c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24"/>
      <c r="AF152" s="24"/>
    </row>
    <row r="153" ht="21.75" customHeight="1">
      <c r="A153" s="71" t="s">
        <v>1</v>
      </c>
      <c r="B153" s="71" t="s">
        <v>37</v>
      </c>
      <c r="C153" s="72" t="s">
        <v>38</v>
      </c>
      <c r="D153" s="6"/>
      <c r="E153" s="6"/>
      <c r="F153" s="7"/>
      <c r="G153" s="73" t="s">
        <v>39</v>
      </c>
      <c r="H153" s="513" t="s">
        <v>291</v>
      </c>
      <c r="I153" s="514"/>
      <c r="J153" s="513" t="s">
        <v>292</v>
      </c>
      <c r="K153" s="514"/>
      <c r="L153" s="75" t="s">
        <v>41</v>
      </c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24"/>
      <c r="AF153" s="24"/>
    </row>
    <row r="154" ht="43.5" customHeight="1">
      <c r="A154" s="9"/>
      <c r="B154" s="9"/>
      <c r="C154" s="76" t="s">
        <v>42</v>
      </c>
      <c r="D154" s="77" t="s">
        <v>43</v>
      </c>
      <c r="E154" s="77" t="s">
        <v>4</v>
      </c>
      <c r="F154" s="78" t="s">
        <v>5</v>
      </c>
      <c r="G154" s="9"/>
      <c r="H154" s="515"/>
      <c r="I154" s="516"/>
      <c r="J154" s="515"/>
      <c r="K154" s="516"/>
      <c r="L154" s="9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24"/>
      <c r="AF154" s="24"/>
    </row>
    <row r="155" ht="21.75" customHeight="1">
      <c r="A155" s="154" t="s">
        <v>219</v>
      </c>
      <c r="B155" s="327" t="s">
        <v>220</v>
      </c>
      <c r="C155" s="354">
        <f>C156+C157+C158+C159+C145+C162</f>
        <v>8000</v>
      </c>
      <c r="D155" s="345">
        <f>D156+D157+D158+D159+D160+D161+D162</f>
        <v>38000</v>
      </c>
      <c r="E155" s="344"/>
      <c r="F155" s="329">
        <f>F156+F157+F158+F159+F161+F162</f>
        <v>9000</v>
      </c>
      <c r="G155" s="329">
        <f t="shared" ref="G155:G158" si="16">C155+D155+E155+F155</f>
        <v>55000</v>
      </c>
      <c r="H155" s="81" t="s">
        <v>293</v>
      </c>
      <c r="I155" s="81" t="s">
        <v>294</v>
      </c>
      <c r="J155" s="517" t="s">
        <v>295</v>
      </c>
      <c r="K155" s="82" t="s">
        <v>296</v>
      </c>
      <c r="L155" s="346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24"/>
      <c r="AF155" s="24"/>
    </row>
    <row r="156" ht="21.75" customHeight="1">
      <c r="A156" s="355"/>
      <c r="B156" s="92" t="s">
        <v>221</v>
      </c>
      <c r="C156" s="347"/>
      <c r="D156" s="348">
        <v>3000.0</v>
      </c>
      <c r="E156" s="347"/>
      <c r="F156" s="347">
        <v>1000.0</v>
      </c>
      <c r="G156" s="347">
        <f t="shared" si="16"/>
        <v>4000</v>
      </c>
      <c r="H156" s="347"/>
      <c r="I156" s="347"/>
      <c r="J156" s="347"/>
      <c r="K156" s="356" t="s">
        <v>222</v>
      </c>
      <c r="L156" s="338" t="s">
        <v>223</v>
      </c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24"/>
      <c r="AF156" s="24"/>
    </row>
    <row r="157" ht="21.75" customHeight="1">
      <c r="A157" s="355"/>
      <c r="B157" s="92" t="s">
        <v>224</v>
      </c>
      <c r="C157" s="347">
        <v>3000.0</v>
      </c>
      <c r="D157" s="348"/>
      <c r="E157" s="347"/>
      <c r="F157" s="347">
        <v>3000.0</v>
      </c>
      <c r="G157" s="347">
        <f t="shared" si="16"/>
        <v>6000</v>
      </c>
      <c r="H157" s="347"/>
      <c r="I157" s="347"/>
      <c r="J157" s="347"/>
      <c r="K157" s="356" t="s">
        <v>225</v>
      </c>
      <c r="L157" s="98" t="s">
        <v>198</v>
      </c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24"/>
      <c r="AF157" s="24"/>
    </row>
    <row r="158" ht="21.75" customHeight="1">
      <c r="A158" s="355"/>
      <c r="B158" s="92" t="s">
        <v>226</v>
      </c>
      <c r="C158" s="347"/>
      <c r="D158" s="348">
        <v>5000.0</v>
      </c>
      <c r="E158" s="347"/>
      <c r="F158" s="347"/>
      <c r="G158" s="347">
        <f t="shared" si="16"/>
        <v>5000</v>
      </c>
      <c r="H158" s="347"/>
      <c r="I158" s="347"/>
      <c r="J158" s="347"/>
      <c r="K158" s="356" t="s">
        <v>227</v>
      </c>
      <c r="L158" s="98" t="s">
        <v>228</v>
      </c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24"/>
      <c r="AF158" s="24"/>
    </row>
    <row r="159" ht="21.75" customHeight="1">
      <c r="A159" s="355"/>
      <c r="B159" s="92" t="s">
        <v>229</v>
      </c>
      <c r="C159" s="347"/>
      <c r="D159" s="348"/>
      <c r="E159" s="348"/>
      <c r="F159" s="347"/>
      <c r="G159" s="347"/>
      <c r="H159" s="347"/>
      <c r="I159" s="347"/>
      <c r="J159" s="347"/>
      <c r="K159" s="95" t="s">
        <v>48</v>
      </c>
      <c r="L159" s="338" t="s">
        <v>223</v>
      </c>
      <c r="M159" s="304"/>
      <c r="N159" s="304"/>
      <c r="O159" s="304"/>
      <c r="P159" s="304"/>
      <c r="Q159" s="304"/>
      <c r="R159" s="304"/>
      <c r="S159" s="304"/>
      <c r="T159" s="304"/>
      <c r="U159" s="304"/>
      <c r="V159" s="304"/>
      <c r="W159" s="304"/>
      <c r="X159" s="304"/>
      <c r="Y159" s="304"/>
      <c r="Z159" s="304"/>
      <c r="AA159" s="304"/>
      <c r="AB159" s="304"/>
      <c r="AC159" s="304"/>
      <c r="AD159" s="304"/>
      <c r="AE159" s="24"/>
      <c r="AF159" s="24"/>
    </row>
    <row r="160" ht="21.75" customHeight="1">
      <c r="A160" s="355"/>
      <c r="B160" s="355" t="s">
        <v>230</v>
      </c>
      <c r="C160" s="347"/>
      <c r="D160" s="348">
        <v>5000.0</v>
      </c>
      <c r="E160" s="348"/>
      <c r="F160" s="347"/>
      <c r="G160" s="347">
        <f t="shared" ref="G160:G163" si="17">C160+D160+E160+F160</f>
        <v>5000</v>
      </c>
      <c r="H160" s="347"/>
      <c r="I160" s="347"/>
      <c r="J160" s="347"/>
      <c r="K160" s="95" t="s">
        <v>111</v>
      </c>
      <c r="L160" s="338" t="s">
        <v>223</v>
      </c>
      <c r="M160" s="304"/>
      <c r="N160" s="304"/>
      <c r="O160" s="304"/>
      <c r="P160" s="304"/>
      <c r="Q160" s="304"/>
      <c r="R160" s="304"/>
      <c r="S160" s="304"/>
      <c r="T160" s="304"/>
      <c r="U160" s="304"/>
      <c r="V160" s="304"/>
      <c r="W160" s="304"/>
      <c r="X160" s="304"/>
      <c r="Y160" s="304"/>
      <c r="Z160" s="304"/>
      <c r="AA160" s="304"/>
      <c r="AB160" s="304"/>
      <c r="AC160" s="304"/>
      <c r="AD160" s="304"/>
      <c r="AE160" s="24"/>
      <c r="AF160" s="24"/>
    </row>
    <row r="161" ht="21.75" customHeight="1">
      <c r="A161" s="357"/>
      <c r="B161" s="355" t="s">
        <v>231</v>
      </c>
      <c r="C161" s="175"/>
      <c r="D161" s="347">
        <v>25000.0</v>
      </c>
      <c r="E161" s="175"/>
      <c r="F161" s="347">
        <v>5000.0</v>
      </c>
      <c r="G161" s="175">
        <f t="shared" si="17"/>
        <v>30000</v>
      </c>
      <c r="H161" s="283"/>
      <c r="I161" s="283"/>
      <c r="J161" s="283"/>
      <c r="K161" s="95" t="s">
        <v>232</v>
      </c>
      <c r="L161" s="338" t="s">
        <v>223</v>
      </c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  <c r="W161" s="304"/>
      <c r="X161" s="304"/>
      <c r="Y161" s="304"/>
      <c r="Z161" s="304"/>
      <c r="AA161" s="304"/>
      <c r="AB161" s="304"/>
      <c r="AC161" s="304"/>
      <c r="AD161" s="304"/>
      <c r="AE161" s="24"/>
      <c r="AF161" s="24"/>
    </row>
    <row r="162" ht="21.75" customHeight="1">
      <c r="A162" s="355"/>
      <c r="B162" s="153" t="s">
        <v>233</v>
      </c>
      <c r="C162" s="352">
        <v>5000.0</v>
      </c>
      <c r="D162" s="358"/>
      <c r="E162" s="352"/>
      <c r="F162" s="352"/>
      <c r="G162" s="528">
        <f t="shared" si="17"/>
        <v>5000</v>
      </c>
      <c r="H162" s="283"/>
      <c r="I162" s="283"/>
      <c r="J162" s="283"/>
      <c r="K162" s="246" t="s">
        <v>48</v>
      </c>
      <c r="L162" s="359" t="s">
        <v>216</v>
      </c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24"/>
      <c r="AF162" s="24"/>
    </row>
    <row r="163" ht="21.75" customHeight="1">
      <c r="A163" s="360" t="s">
        <v>234</v>
      </c>
      <c r="B163" s="361" t="s">
        <v>235</v>
      </c>
      <c r="C163" s="362">
        <v>7000.0</v>
      </c>
      <c r="D163" s="80"/>
      <c r="E163" s="363"/>
      <c r="F163" s="363"/>
      <c r="G163" s="364">
        <f t="shared" si="17"/>
        <v>7000</v>
      </c>
      <c r="H163" s="364"/>
      <c r="I163" s="529"/>
      <c r="J163" s="362"/>
      <c r="K163" s="365" t="s">
        <v>48</v>
      </c>
      <c r="L163" s="164" t="s">
        <v>216</v>
      </c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24"/>
      <c r="AF163" s="24"/>
    </row>
    <row r="164" ht="21.75" customHeight="1">
      <c r="A164" s="134"/>
      <c r="B164" s="314"/>
      <c r="C164" s="366"/>
      <c r="D164" s="367"/>
      <c r="E164" s="367"/>
      <c r="F164" s="367"/>
      <c r="G164" s="342"/>
      <c r="H164" s="342"/>
      <c r="I164" s="342"/>
      <c r="J164" s="342"/>
      <c r="K164" s="342"/>
      <c r="L164" s="342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24"/>
      <c r="AF164" s="24"/>
    </row>
    <row r="165" ht="21.75" customHeight="1">
      <c r="A165" s="134"/>
      <c r="B165" s="314"/>
      <c r="C165" s="366"/>
      <c r="D165" s="367"/>
      <c r="E165" s="367"/>
      <c r="F165" s="367"/>
      <c r="G165" s="342"/>
      <c r="H165" s="342"/>
      <c r="I165" s="342"/>
      <c r="J165" s="342"/>
      <c r="K165" s="342"/>
      <c r="L165" s="342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24"/>
      <c r="AF165" s="24"/>
    </row>
    <row r="166" ht="21.75" customHeight="1">
      <c r="A166" s="134"/>
      <c r="B166" s="314"/>
      <c r="C166" s="366"/>
      <c r="D166" s="367"/>
      <c r="E166" s="367"/>
      <c r="F166" s="367"/>
      <c r="G166" s="342"/>
      <c r="H166" s="342"/>
      <c r="I166" s="342"/>
      <c r="J166" s="342"/>
      <c r="K166" s="342"/>
      <c r="L166" s="342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24"/>
      <c r="AF166" s="24"/>
    </row>
    <row r="167" ht="21.75" customHeight="1">
      <c r="A167" s="134"/>
      <c r="B167" s="314"/>
      <c r="C167" s="366"/>
      <c r="D167" s="367"/>
      <c r="E167" s="367"/>
      <c r="F167" s="367"/>
      <c r="G167" s="342"/>
      <c r="H167" s="342"/>
      <c r="I167" s="342"/>
      <c r="J167" s="342"/>
      <c r="K167" s="342"/>
      <c r="L167" s="342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24"/>
      <c r="AF167" s="24"/>
    </row>
    <row r="168" ht="21.75" customHeight="1">
      <c r="A168" s="134"/>
      <c r="B168" s="314"/>
      <c r="C168" s="366"/>
      <c r="D168" s="367"/>
      <c r="E168" s="367"/>
      <c r="F168" s="367"/>
      <c r="G168" s="342"/>
      <c r="H168" s="342"/>
      <c r="I168" s="342"/>
      <c r="J168" s="342"/>
      <c r="K168" s="342"/>
      <c r="L168" s="342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24"/>
      <c r="AF168" s="24"/>
    </row>
    <row r="169" ht="21.75" customHeight="1">
      <c r="A169" s="134"/>
      <c r="B169" s="314"/>
      <c r="C169" s="366"/>
      <c r="D169" s="367"/>
      <c r="E169" s="367"/>
      <c r="F169" s="367"/>
      <c r="G169" s="342"/>
      <c r="H169" s="342"/>
      <c r="I169" s="342"/>
      <c r="J169" s="342"/>
      <c r="K169" s="342"/>
      <c r="L169" s="342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24"/>
      <c r="AF169" s="24"/>
    </row>
    <row r="170" ht="21.75" customHeight="1">
      <c r="A170" s="134"/>
      <c r="B170" s="314"/>
      <c r="C170" s="366"/>
      <c r="D170" s="367"/>
      <c r="E170" s="367"/>
      <c r="F170" s="367"/>
      <c r="G170" s="342"/>
      <c r="H170" s="342"/>
      <c r="I170" s="342"/>
      <c r="J170" s="342"/>
      <c r="K170" s="342"/>
      <c r="L170" s="342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24"/>
      <c r="AF170" s="24"/>
    </row>
    <row r="171" ht="21.75" customHeight="1">
      <c r="A171" s="134"/>
      <c r="B171" s="314"/>
      <c r="C171" s="366"/>
      <c r="D171" s="367"/>
      <c r="E171" s="367"/>
      <c r="F171" s="367"/>
      <c r="G171" s="342"/>
      <c r="H171" s="342"/>
      <c r="I171" s="342"/>
      <c r="J171" s="342"/>
      <c r="K171" s="342"/>
      <c r="L171" s="342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24"/>
      <c r="AF171" s="24"/>
    </row>
    <row r="172" ht="21.75" customHeight="1">
      <c r="A172" s="134"/>
      <c r="B172" s="314"/>
      <c r="C172" s="366"/>
      <c r="D172" s="367"/>
      <c r="E172" s="367"/>
      <c r="F172" s="367"/>
      <c r="G172" s="342"/>
      <c r="H172" s="342"/>
      <c r="I172" s="342"/>
      <c r="J172" s="342"/>
      <c r="K172" s="342"/>
      <c r="L172" s="342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24"/>
      <c r="AF172" s="24"/>
    </row>
    <row r="173" ht="21.75" customHeight="1">
      <c r="A173" s="134"/>
      <c r="B173" s="314"/>
      <c r="C173" s="366"/>
      <c r="D173" s="367"/>
      <c r="E173" s="367"/>
      <c r="F173" s="367"/>
      <c r="G173" s="342"/>
      <c r="H173" s="342"/>
      <c r="I173" s="342"/>
      <c r="J173" s="342"/>
      <c r="K173" s="342"/>
      <c r="L173" s="342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24"/>
      <c r="AF173" s="24"/>
    </row>
    <row r="174" ht="21.75" customHeight="1">
      <c r="A174" s="71" t="s">
        <v>1</v>
      </c>
      <c r="B174" s="71" t="s">
        <v>37</v>
      </c>
      <c r="C174" s="72" t="s">
        <v>38</v>
      </c>
      <c r="D174" s="6"/>
      <c r="E174" s="6"/>
      <c r="F174" s="7"/>
      <c r="G174" s="73" t="s">
        <v>81</v>
      </c>
      <c r="H174" s="513" t="s">
        <v>291</v>
      </c>
      <c r="I174" s="514"/>
      <c r="J174" s="513" t="s">
        <v>292</v>
      </c>
      <c r="K174" s="514"/>
      <c r="L174" s="75" t="s">
        <v>41</v>
      </c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24"/>
      <c r="AF174" s="24"/>
    </row>
    <row r="175" ht="39.0" customHeight="1">
      <c r="A175" s="9"/>
      <c r="B175" s="9"/>
      <c r="C175" s="76" t="s">
        <v>42</v>
      </c>
      <c r="D175" s="77" t="s">
        <v>43</v>
      </c>
      <c r="E175" s="77" t="s">
        <v>4</v>
      </c>
      <c r="F175" s="78" t="s">
        <v>5</v>
      </c>
      <c r="G175" s="9"/>
      <c r="H175" s="515"/>
      <c r="I175" s="516"/>
      <c r="J175" s="515"/>
      <c r="K175" s="516"/>
      <c r="L175" s="9"/>
      <c r="M175" s="342"/>
      <c r="N175" s="342"/>
      <c r="O175" s="342"/>
      <c r="P175" s="342"/>
      <c r="Q175" s="342"/>
      <c r="R175" s="342"/>
      <c r="S175" s="342"/>
      <c r="T175" s="342"/>
      <c r="U175" s="342"/>
      <c r="V175" s="342"/>
      <c r="W175" s="342"/>
      <c r="X175" s="342"/>
      <c r="Y175" s="342"/>
      <c r="Z175" s="342"/>
      <c r="AA175" s="342"/>
      <c r="AB175" s="342"/>
      <c r="AC175" s="342"/>
      <c r="AD175" s="342"/>
      <c r="AE175" s="24"/>
      <c r="AF175" s="24"/>
    </row>
    <row r="176" ht="24.0" customHeight="1">
      <c r="A176" s="368" t="s">
        <v>236</v>
      </c>
      <c r="B176" s="7"/>
      <c r="C176" s="369">
        <f t="shared" ref="C176:D176" si="18">SUM(C177:C181)</f>
        <v>35000</v>
      </c>
      <c r="D176" s="369">
        <f t="shared" si="18"/>
        <v>50000</v>
      </c>
      <c r="E176" s="202"/>
      <c r="F176" s="370">
        <v>25000.0</v>
      </c>
      <c r="G176" s="201">
        <f t="shared" ref="G176:G181" si="19">C176+D176+E176+F176</f>
        <v>110000</v>
      </c>
      <c r="H176" s="81" t="s">
        <v>293</v>
      </c>
      <c r="I176" s="81" t="s">
        <v>294</v>
      </c>
      <c r="J176" s="517" t="s">
        <v>295</v>
      </c>
      <c r="K176" s="82" t="s">
        <v>296</v>
      </c>
      <c r="L176" s="82"/>
      <c r="M176" s="342"/>
      <c r="N176" s="342"/>
      <c r="O176" s="342"/>
      <c r="P176" s="342"/>
      <c r="Q176" s="342"/>
      <c r="R176" s="342"/>
      <c r="S176" s="342"/>
      <c r="T176" s="342"/>
      <c r="U176" s="342"/>
      <c r="V176" s="342"/>
      <c r="W176" s="342"/>
      <c r="X176" s="342"/>
      <c r="Y176" s="342"/>
      <c r="Z176" s="342"/>
      <c r="AA176" s="342"/>
      <c r="AB176" s="342"/>
      <c r="AC176" s="342"/>
      <c r="AD176" s="342"/>
      <c r="AE176" s="24"/>
      <c r="AF176" s="24"/>
    </row>
    <row r="177" ht="21.75" customHeight="1">
      <c r="A177" s="371" t="s">
        <v>237</v>
      </c>
      <c r="B177" s="232" t="s">
        <v>238</v>
      </c>
      <c r="C177" s="372">
        <v>10000.0</v>
      </c>
      <c r="D177" s="373">
        <v>20000.0</v>
      </c>
      <c r="E177" s="374"/>
      <c r="F177" s="127">
        <v>25000.0</v>
      </c>
      <c r="G177" s="375">
        <f t="shared" si="19"/>
        <v>55000</v>
      </c>
      <c r="H177" s="375"/>
      <c r="I177" s="375"/>
      <c r="J177" s="375"/>
      <c r="K177" s="376" t="s">
        <v>48</v>
      </c>
      <c r="L177" s="377" t="s">
        <v>239</v>
      </c>
      <c r="M177" s="342"/>
      <c r="N177" s="342"/>
      <c r="O177" s="342"/>
      <c r="P177" s="342"/>
      <c r="Q177" s="342"/>
      <c r="R177" s="342"/>
      <c r="S177" s="342"/>
      <c r="T177" s="342"/>
      <c r="U177" s="342"/>
      <c r="V177" s="342"/>
      <c r="W177" s="342"/>
      <c r="X177" s="342"/>
      <c r="Y177" s="342"/>
      <c r="Z177" s="342"/>
      <c r="AA177" s="342"/>
      <c r="AB177" s="342"/>
      <c r="AC177" s="342"/>
      <c r="AD177" s="342"/>
      <c r="AE177" s="24"/>
      <c r="AF177" s="24"/>
    </row>
    <row r="178" ht="21.75" customHeight="1">
      <c r="A178" s="371" t="s">
        <v>240</v>
      </c>
      <c r="B178" s="226" t="s">
        <v>241</v>
      </c>
      <c r="C178" s="378">
        <v>10000.0</v>
      </c>
      <c r="D178" s="379">
        <v>10000.0</v>
      </c>
      <c r="E178" s="380"/>
      <c r="F178" s="381"/>
      <c r="G178" s="375">
        <f t="shared" si="19"/>
        <v>20000</v>
      </c>
      <c r="H178" s="375"/>
      <c r="I178" s="375"/>
      <c r="J178" s="375"/>
      <c r="K178" s="376" t="s">
        <v>48</v>
      </c>
      <c r="L178" s="377" t="s">
        <v>242</v>
      </c>
      <c r="M178" s="304"/>
      <c r="N178" s="304"/>
      <c r="O178" s="304"/>
      <c r="P178" s="304"/>
      <c r="Q178" s="304"/>
      <c r="R178" s="304"/>
      <c r="S178" s="304"/>
      <c r="T178" s="304"/>
      <c r="U178" s="304"/>
      <c r="V178" s="304"/>
      <c r="W178" s="304"/>
      <c r="X178" s="304"/>
      <c r="Y178" s="304"/>
      <c r="Z178" s="304"/>
      <c r="AA178" s="304"/>
      <c r="AB178" s="304"/>
      <c r="AC178" s="304"/>
      <c r="AD178" s="304"/>
      <c r="AE178" s="382"/>
      <c r="AF178" s="382"/>
    </row>
    <row r="179" ht="21.75" customHeight="1">
      <c r="A179" s="371" t="s">
        <v>243</v>
      </c>
      <c r="B179" s="226" t="s">
        <v>244</v>
      </c>
      <c r="C179" s="383">
        <v>5000.0</v>
      </c>
      <c r="D179" s="379">
        <v>5000.0</v>
      </c>
      <c r="E179" s="380"/>
      <c r="F179" s="381"/>
      <c r="G179" s="375">
        <f t="shared" si="19"/>
        <v>10000</v>
      </c>
      <c r="H179" s="375"/>
      <c r="I179" s="375"/>
      <c r="J179" s="375"/>
      <c r="K179" s="376" t="s">
        <v>48</v>
      </c>
      <c r="L179" s="252" t="s">
        <v>245</v>
      </c>
      <c r="M179" s="342"/>
      <c r="N179" s="342"/>
      <c r="O179" s="342"/>
      <c r="P179" s="342"/>
      <c r="Q179" s="342"/>
      <c r="R179" s="342"/>
      <c r="S179" s="342"/>
      <c r="T179" s="342"/>
      <c r="U179" s="342"/>
      <c r="V179" s="342"/>
      <c r="W179" s="342"/>
      <c r="X179" s="342"/>
      <c r="Y179" s="342"/>
      <c r="Z179" s="342"/>
      <c r="AA179" s="342"/>
      <c r="AB179" s="342"/>
      <c r="AC179" s="342"/>
      <c r="AD179" s="342"/>
      <c r="AE179" s="24"/>
      <c r="AF179" s="24"/>
    </row>
    <row r="180" ht="20.25" customHeight="1">
      <c r="A180" s="371" t="s">
        <v>246</v>
      </c>
      <c r="B180" s="243" t="s">
        <v>247</v>
      </c>
      <c r="C180" s="384">
        <v>5000.0</v>
      </c>
      <c r="D180" s="385">
        <v>10000.0</v>
      </c>
      <c r="E180" s="386"/>
      <c r="F180" s="387"/>
      <c r="G180" s="375">
        <f t="shared" si="19"/>
        <v>15000</v>
      </c>
      <c r="H180" s="375"/>
      <c r="I180" s="375"/>
      <c r="J180" s="375"/>
      <c r="K180" s="376" t="s">
        <v>48</v>
      </c>
      <c r="L180" s="388" t="s">
        <v>248</v>
      </c>
      <c r="M180" s="342"/>
      <c r="N180" s="342"/>
      <c r="O180" s="342"/>
      <c r="P180" s="342"/>
      <c r="Q180" s="342"/>
      <c r="R180" s="342"/>
      <c r="S180" s="342"/>
      <c r="T180" s="342"/>
      <c r="U180" s="342"/>
      <c r="V180" s="342"/>
      <c r="W180" s="342"/>
      <c r="X180" s="342"/>
      <c r="Y180" s="342"/>
      <c r="Z180" s="342"/>
      <c r="AA180" s="342"/>
      <c r="AB180" s="342"/>
      <c r="AC180" s="342"/>
      <c r="AD180" s="342"/>
      <c r="AE180" s="24"/>
      <c r="AF180" s="24"/>
    </row>
    <row r="181" ht="21.75" customHeight="1">
      <c r="A181" s="371" t="s">
        <v>249</v>
      </c>
      <c r="B181" s="389" t="s">
        <v>250</v>
      </c>
      <c r="C181" s="390">
        <v>5000.0</v>
      </c>
      <c r="D181" s="385">
        <v>5000.0</v>
      </c>
      <c r="E181" s="386"/>
      <c r="F181" s="387"/>
      <c r="G181" s="391">
        <f t="shared" si="19"/>
        <v>10000</v>
      </c>
      <c r="H181" s="391"/>
      <c r="I181" s="391"/>
      <c r="J181" s="391"/>
      <c r="K181" s="376" t="s">
        <v>48</v>
      </c>
      <c r="L181" s="388" t="s">
        <v>251</v>
      </c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342"/>
      <c r="X181" s="342"/>
      <c r="Y181" s="342"/>
      <c r="Z181" s="342"/>
      <c r="AA181" s="342"/>
      <c r="AB181" s="342"/>
      <c r="AC181" s="342"/>
      <c r="AD181" s="342"/>
      <c r="AE181" s="24"/>
      <c r="AF181" s="24"/>
    </row>
    <row r="182" ht="21.75" customHeight="1">
      <c r="A182" s="371" t="s">
        <v>252</v>
      </c>
      <c r="B182" s="392" t="s">
        <v>253</v>
      </c>
      <c r="C182" s="393"/>
      <c r="D182" s="379"/>
      <c r="E182" s="380"/>
      <c r="F182" s="381"/>
      <c r="G182" s="322"/>
      <c r="H182" s="322"/>
      <c r="I182" s="322"/>
      <c r="J182" s="322"/>
      <c r="K182" s="376" t="s">
        <v>48</v>
      </c>
      <c r="L182" s="252" t="s">
        <v>254</v>
      </c>
      <c r="M182" s="342"/>
      <c r="N182" s="342"/>
      <c r="O182" s="342"/>
      <c r="P182" s="342"/>
      <c r="Q182" s="342"/>
      <c r="R182" s="342"/>
      <c r="S182" s="342"/>
      <c r="T182" s="342"/>
      <c r="U182" s="342"/>
      <c r="V182" s="342"/>
      <c r="W182" s="342"/>
      <c r="X182" s="342"/>
      <c r="Y182" s="342"/>
      <c r="Z182" s="342"/>
      <c r="AA182" s="342"/>
      <c r="AB182" s="342"/>
      <c r="AC182" s="342"/>
      <c r="AD182" s="342"/>
      <c r="AE182" s="24"/>
      <c r="AF182" s="24"/>
    </row>
    <row r="183" ht="21.75" customHeight="1">
      <c r="A183" s="371" t="s">
        <v>255</v>
      </c>
      <c r="B183" s="392" t="s">
        <v>256</v>
      </c>
      <c r="C183" s="393"/>
      <c r="D183" s="379"/>
      <c r="E183" s="380"/>
      <c r="F183" s="381"/>
      <c r="G183" s="322"/>
      <c r="H183" s="322"/>
      <c r="I183" s="322"/>
      <c r="J183" s="322"/>
      <c r="K183" s="376" t="s">
        <v>48</v>
      </c>
      <c r="L183" s="252" t="s">
        <v>257</v>
      </c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42"/>
      <c r="Z183" s="342"/>
      <c r="AA183" s="342"/>
      <c r="AB183" s="342"/>
      <c r="AC183" s="342"/>
      <c r="AD183" s="342"/>
      <c r="AE183" s="24"/>
      <c r="AF183" s="24"/>
    </row>
    <row r="184" ht="21.75" customHeight="1">
      <c r="A184" s="394"/>
      <c r="B184" s="395"/>
      <c r="C184" s="396"/>
      <c r="D184" s="397"/>
      <c r="E184" s="398"/>
      <c r="F184" s="118"/>
      <c r="G184" s="90"/>
      <c r="H184" s="90"/>
      <c r="I184" s="90"/>
      <c r="J184" s="90"/>
      <c r="K184" s="399"/>
      <c r="L184" s="400"/>
      <c r="M184" s="342"/>
      <c r="N184" s="342"/>
      <c r="O184" s="342"/>
      <c r="P184" s="342"/>
      <c r="Q184" s="342"/>
      <c r="R184" s="342"/>
      <c r="S184" s="342"/>
      <c r="T184" s="342"/>
      <c r="U184" s="342"/>
      <c r="V184" s="342"/>
      <c r="W184" s="342"/>
      <c r="X184" s="342"/>
      <c r="Y184" s="342"/>
      <c r="Z184" s="342"/>
      <c r="AA184" s="342"/>
      <c r="AB184" s="342"/>
      <c r="AC184" s="342"/>
      <c r="AD184" s="342"/>
      <c r="AE184" s="24"/>
      <c r="AF184" s="24"/>
    </row>
    <row r="185" ht="21.75" customHeight="1">
      <c r="A185" s="394"/>
      <c r="B185" s="395"/>
      <c r="C185" s="396"/>
      <c r="D185" s="397"/>
      <c r="E185" s="398"/>
      <c r="F185" s="118"/>
      <c r="G185" s="90"/>
      <c r="H185" s="90"/>
      <c r="I185" s="90"/>
      <c r="J185" s="90"/>
      <c r="K185" s="90"/>
      <c r="L185" s="90"/>
      <c r="M185" s="342"/>
      <c r="N185" s="342"/>
      <c r="O185" s="342"/>
      <c r="P185" s="342"/>
      <c r="Q185" s="342"/>
      <c r="R185" s="342"/>
      <c r="S185" s="342"/>
      <c r="T185" s="342"/>
      <c r="U185" s="342"/>
      <c r="V185" s="342"/>
      <c r="W185" s="342"/>
      <c r="X185" s="342"/>
      <c r="Y185" s="342"/>
      <c r="Z185" s="342"/>
      <c r="AA185" s="342"/>
      <c r="AB185" s="342"/>
      <c r="AC185" s="342"/>
      <c r="AD185" s="342"/>
      <c r="AE185" s="24"/>
      <c r="AF185" s="24"/>
    </row>
    <row r="186" ht="21.75" customHeight="1">
      <c r="A186" s="394"/>
      <c r="B186" s="395"/>
      <c r="C186" s="396"/>
      <c r="D186" s="397"/>
      <c r="E186" s="398"/>
      <c r="F186" s="118"/>
      <c r="G186" s="90"/>
      <c r="H186" s="90"/>
      <c r="I186" s="90"/>
      <c r="J186" s="90"/>
      <c r="K186" s="90"/>
      <c r="L186" s="90"/>
      <c r="M186" s="342"/>
      <c r="N186" s="342"/>
      <c r="O186" s="342"/>
      <c r="P186" s="342"/>
      <c r="Q186" s="342"/>
      <c r="R186" s="342"/>
      <c r="S186" s="342"/>
      <c r="T186" s="342"/>
      <c r="U186" s="342"/>
      <c r="V186" s="342"/>
      <c r="W186" s="342"/>
      <c r="X186" s="342"/>
      <c r="Y186" s="342"/>
      <c r="Z186" s="342"/>
      <c r="AA186" s="342"/>
      <c r="AB186" s="342"/>
      <c r="AC186" s="342"/>
      <c r="AD186" s="342"/>
      <c r="AE186" s="24"/>
      <c r="AF186" s="24"/>
    </row>
    <row r="187" ht="21.75" customHeight="1">
      <c r="A187" s="394"/>
      <c r="B187" s="395"/>
      <c r="C187" s="396"/>
      <c r="D187" s="397"/>
      <c r="E187" s="398"/>
      <c r="F187" s="118"/>
      <c r="G187" s="90"/>
      <c r="H187" s="90"/>
      <c r="I187" s="90"/>
      <c r="J187" s="90"/>
      <c r="K187" s="90"/>
      <c r="L187" s="90"/>
      <c r="M187" s="342"/>
      <c r="N187" s="342"/>
      <c r="O187" s="342"/>
      <c r="P187" s="342"/>
      <c r="Q187" s="342"/>
      <c r="R187" s="342"/>
      <c r="S187" s="342"/>
      <c r="T187" s="342"/>
      <c r="U187" s="342"/>
      <c r="V187" s="342"/>
      <c r="W187" s="342"/>
      <c r="X187" s="342"/>
      <c r="Y187" s="342"/>
      <c r="Z187" s="342"/>
      <c r="AA187" s="342"/>
      <c r="AB187" s="342"/>
      <c r="AC187" s="342"/>
      <c r="AD187" s="342"/>
      <c r="AE187" s="24"/>
      <c r="AF187" s="24"/>
    </row>
    <row r="188" ht="21.75" customHeight="1">
      <c r="A188" s="394"/>
      <c r="B188" s="395"/>
      <c r="C188" s="396"/>
      <c r="D188" s="397"/>
      <c r="E188" s="398"/>
      <c r="F188" s="118"/>
      <c r="G188" s="90"/>
      <c r="H188" s="90"/>
      <c r="I188" s="90"/>
      <c r="J188" s="90"/>
      <c r="K188" s="90"/>
      <c r="L188" s="90"/>
      <c r="M188" s="342"/>
      <c r="N188" s="342"/>
      <c r="O188" s="342"/>
      <c r="P188" s="342"/>
      <c r="Q188" s="342"/>
      <c r="R188" s="342"/>
      <c r="S188" s="342"/>
      <c r="T188" s="342"/>
      <c r="U188" s="342"/>
      <c r="V188" s="342"/>
      <c r="W188" s="342"/>
      <c r="X188" s="342"/>
      <c r="Y188" s="342"/>
      <c r="Z188" s="342"/>
      <c r="AA188" s="342"/>
      <c r="AB188" s="342"/>
      <c r="AC188" s="342"/>
      <c r="AD188" s="342"/>
      <c r="AE188" s="24"/>
      <c r="AF188" s="24"/>
    </row>
    <row r="189" ht="21.75" customHeight="1">
      <c r="A189" s="394"/>
      <c r="B189" s="395"/>
      <c r="C189" s="396"/>
      <c r="D189" s="397"/>
      <c r="E189" s="398"/>
      <c r="F189" s="118"/>
      <c r="G189" s="90"/>
      <c r="H189" s="90"/>
      <c r="I189" s="90"/>
      <c r="J189" s="90"/>
      <c r="K189" s="90"/>
      <c r="L189" s="90"/>
      <c r="M189" s="342"/>
      <c r="N189" s="342"/>
      <c r="O189" s="342"/>
      <c r="P189" s="342"/>
      <c r="Q189" s="342"/>
      <c r="R189" s="342"/>
      <c r="S189" s="342"/>
      <c r="T189" s="342"/>
      <c r="U189" s="342"/>
      <c r="V189" s="342"/>
      <c r="W189" s="342"/>
      <c r="X189" s="342"/>
      <c r="Y189" s="342"/>
      <c r="Z189" s="342"/>
      <c r="AA189" s="342"/>
      <c r="AB189" s="342"/>
      <c r="AC189" s="342"/>
      <c r="AD189" s="342"/>
      <c r="AE189" s="24"/>
      <c r="AF189" s="24"/>
    </row>
    <row r="190" ht="21.75" customHeight="1">
      <c r="A190" s="394"/>
      <c r="B190" s="395"/>
      <c r="C190" s="396"/>
      <c r="D190" s="397"/>
      <c r="E190" s="398"/>
      <c r="F190" s="118"/>
      <c r="G190" s="90"/>
      <c r="H190" s="90"/>
      <c r="I190" s="90"/>
      <c r="J190" s="90"/>
      <c r="K190" s="90"/>
      <c r="L190" s="90"/>
      <c r="M190" s="342"/>
      <c r="N190" s="342"/>
      <c r="O190" s="342"/>
      <c r="P190" s="342"/>
      <c r="Q190" s="342"/>
      <c r="R190" s="342"/>
      <c r="S190" s="342"/>
      <c r="T190" s="342"/>
      <c r="U190" s="342"/>
      <c r="V190" s="342"/>
      <c r="W190" s="342"/>
      <c r="X190" s="342"/>
      <c r="Y190" s="342"/>
      <c r="Z190" s="342"/>
      <c r="AA190" s="342"/>
      <c r="AB190" s="342"/>
      <c r="AC190" s="342"/>
      <c r="AD190" s="342"/>
      <c r="AE190" s="24"/>
      <c r="AF190" s="24"/>
    </row>
    <row r="191" ht="21.75" customHeight="1">
      <c r="A191" s="394"/>
      <c r="B191" s="395"/>
      <c r="C191" s="396"/>
      <c r="D191" s="397"/>
      <c r="E191" s="398"/>
      <c r="F191" s="118"/>
      <c r="G191" s="90"/>
      <c r="H191" s="90"/>
      <c r="I191" s="90"/>
      <c r="J191" s="90"/>
      <c r="K191" s="90"/>
      <c r="L191" s="90"/>
      <c r="M191" s="342"/>
      <c r="N191" s="342"/>
      <c r="O191" s="342"/>
      <c r="P191" s="342"/>
      <c r="Q191" s="342"/>
      <c r="R191" s="342"/>
      <c r="S191" s="342"/>
      <c r="T191" s="342"/>
      <c r="U191" s="342"/>
      <c r="V191" s="342"/>
      <c r="W191" s="342"/>
      <c r="X191" s="342"/>
      <c r="Y191" s="342"/>
      <c r="Z191" s="342"/>
      <c r="AA191" s="342"/>
      <c r="AB191" s="342"/>
      <c r="AC191" s="342"/>
      <c r="AD191" s="342"/>
      <c r="AE191" s="24"/>
      <c r="AF191" s="24"/>
    </row>
    <row r="192" ht="21.75" customHeight="1">
      <c r="A192" s="394"/>
      <c r="B192" s="395"/>
      <c r="C192" s="396"/>
      <c r="D192" s="397"/>
      <c r="E192" s="398"/>
      <c r="F192" s="118"/>
      <c r="G192" s="90"/>
      <c r="H192" s="90"/>
      <c r="I192" s="90"/>
      <c r="J192" s="90"/>
      <c r="K192" s="90"/>
      <c r="L192" s="90"/>
      <c r="M192" s="342"/>
      <c r="N192" s="342"/>
      <c r="O192" s="342"/>
      <c r="P192" s="342"/>
      <c r="Q192" s="342"/>
      <c r="R192" s="342"/>
      <c r="S192" s="342"/>
      <c r="T192" s="342"/>
      <c r="U192" s="342"/>
      <c r="V192" s="342"/>
      <c r="W192" s="342"/>
      <c r="X192" s="342"/>
      <c r="Y192" s="342"/>
      <c r="Z192" s="342"/>
      <c r="AA192" s="342"/>
      <c r="AB192" s="342"/>
      <c r="AC192" s="342"/>
      <c r="AD192" s="342"/>
      <c r="AE192" s="24"/>
      <c r="AF192" s="24"/>
    </row>
    <row r="193" ht="21.75" customHeight="1">
      <c r="A193" s="394"/>
      <c r="B193" s="395"/>
      <c r="C193" s="396"/>
      <c r="D193" s="397"/>
      <c r="E193" s="398"/>
      <c r="F193" s="118"/>
      <c r="G193" s="90"/>
      <c r="H193" s="90"/>
      <c r="I193" s="90"/>
      <c r="J193" s="90"/>
      <c r="K193" s="90"/>
      <c r="L193" s="90"/>
      <c r="M193" s="342"/>
      <c r="N193" s="342"/>
      <c r="O193" s="342"/>
      <c r="P193" s="342"/>
      <c r="Q193" s="342"/>
      <c r="R193" s="342"/>
      <c r="S193" s="342"/>
      <c r="T193" s="342"/>
      <c r="U193" s="342"/>
      <c r="V193" s="342"/>
      <c r="W193" s="342"/>
      <c r="X193" s="342"/>
      <c r="Y193" s="342"/>
      <c r="Z193" s="342"/>
      <c r="AA193" s="342"/>
      <c r="AB193" s="342"/>
      <c r="AC193" s="342"/>
      <c r="AD193" s="342"/>
      <c r="AE193" s="24"/>
      <c r="AF193" s="24"/>
    </row>
    <row r="194" ht="21.75" customHeight="1">
      <c r="A194" s="394"/>
      <c r="B194" s="395"/>
      <c r="C194" s="396"/>
      <c r="D194" s="397"/>
      <c r="E194" s="398"/>
      <c r="F194" s="118"/>
      <c r="G194" s="90"/>
      <c r="H194" s="90"/>
      <c r="I194" s="90"/>
      <c r="J194" s="90"/>
      <c r="K194" s="90"/>
      <c r="L194" s="90"/>
      <c r="M194" s="342"/>
      <c r="N194" s="342"/>
      <c r="O194" s="342"/>
      <c r="P194" s="342"/>
      <c r="Q194" s="342"/>
      <c r="R194" s="342"/>
      <c r="S194" s="342"/>
      <c r="T194" s="342"/>
      <c r="U194" s="342"/>
      <c r="V194" s="342"/>
      <c r="W194" s="342"/>
      <c r="X194" s="342"/>
      <c r="Y194" s="342"/>
      <c r="Z194" s="342"/>
      <c r="AA194" s="342"/>
      <c r="AB194" s="342"/>
      <c r="AC194" s="342"/>
      <c r="AD194" s="342"/>
      <c r="AE194" s="24"/>
      <c r="AF194" s="24"/>
    </row>
    <row r="195" ht="19.5" customHeight="1">
      <c r="A195" s="71" t="s">
        <v>1</v>
      </c>
      <c r="B195" s="71" t="s">
        <v>258</v>
      </c>
      <c r="C195" s="72" t="s">
        <v>38</v>
      </c>
      <c r="D195" s="6"/>
      <c r="E195" s="6"/>
      <c r="F195" s="7"/>
      <c r="G195" s="73" t="s">
        <v>81</v>
      </c>
      <c r="H195" s="513" t="s">
        <v>291</v>
      </c>
      <c r="I195" s="514"/>
      <c r="J195" s="513" t="s">
        <v>292</v>
      </c>
      <c r="K195" s="514"/>
      <c r="L195" s="75" t="s">
        <v>41</v>
      </c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342"/>
      <c r="X195" s="342"/>
      <c r="Y195" s="342"/>
      <c r="Z195" s="342"/>
      <c r="AA195" s="342"/>
      <c r="AB195" s="342"/>
      <c r="AC195" s="342"/>
      <c r="AD195" s="342"/>
      <c r="AE195" s="24"/>
      <c r="AF195" s="24"/>
    </row>
    <row r="196" ht="42.0" customHeight="1">
      <c r="A196" s="9"/>
      <c r="B196" s="9"/>
      <c r="C196" s="76" t="s">
        <v>42</v>
      </c>
      <c r="D196" s="77" t="s">
        <v>43</v>
      </c>
      <c r="E196" s="77" t="s">
        <v>4</v>
      </c>
      <c r="F196" s="78" t="s">
        <v>5</v>
      </c>
      <c r="G196" s="9"/>
      <c r="H196" s="515"/>
      <c r="I196" s="516"/>
      <c r="J196" s="515"/>
      <c r="K196" s="516"/>
      <c r="L196" s="9"/>
      <c r="M196" s="342"/>
      <c r="N196" s="342"/>
      <c r="O196" s="342"/>
      <c r="P196" s="342"/>
      <c r="Q196" s="342"/>
      <c r="R196" s="342"/>
      <c r="S196" s="342"/>
      <c r="T196" s="342"/>
      <c r="U196" s="342"/>
      <c r="V196" s="342"/>
      <c r="W196" s="342"/>
      <c r="X196" s="342"/>
      <c r="Y196" s="342"/>
      <c r="Z196" s="342"/>
      <c r="AA196" s="342"/>
      <c r="AB196" s="342"/>
      <c r="AC196" s="342"/>
      <c r="AD196" s="342"/>
      <c r="AE196" s="24"/>
      <c r="AF196" s="24"/>
    </row>
    <row r="197" ht="19.5" customHeight="1">
      <c r="A197" s="401" t="s">
        <v>259</v>
      </c>
      <c r="B197" s="402"/>
      <c r="C197" s="242">
        <f>SUM(C198:C203)</f>
        <v>652569.8</v>
      </c>
      <c r="D197" s="202"/>
      <c r="E197" s="202"/>
      <c r="F197" s="403"/>
      <c r="G197" s="404">
        <f t="shared" ref="G197:G203" si="20">C197+D197+E197+F197</f>
        <v>652569.8</v>
      </c>
      <c r="H197" s="81" t="s">
        <v>293</v>
      </c>
      <c r="I197" s="81" t="s">
        <v>294</v>
      </c>
      <c r="J197" s="517" t="s">
        <v>295</v>
      </c>
      <c r="K197" s="82" t="s">
        <v>296</v>
      </c>
      <c r="L197" s="82"/>
      <c r="M197" s="342"/>
      <c r="N197" s="342"/>
      <c r="O197" s="342"/>
      <c r="P197" s="342"/>
      <c r="Q197" s="342"/>
      <c r="R197" s="342"/>
      <c r="S197" s="342"/>
      <c r="T197" s="342"/>
      <c r="U197" s="342"/>
      <c r="V197" s="342"/>
      <c r="W197" s="342"/>
      <c r="X197" s="342"/>
      <c r="Y197" s="342"/>
      <c r="Z197" s="342"/>
      <c r="AA197" s="342"/>
      <c r="AB197" s="342"/>
      <c r="AC197" s="342"/>
      <c r="AD197" s="342"/>
      <c r="AE197" s="24"/>
      <c r="AF197" s="24"/>
    </row>
    <row r="198" ht="19.5" customHeight="1">
      <c r="A198" s="225" t="s">
        <v>260</v>
      </c>
      <c r="B198" s="405" t="s">
        <v>261</v>
      </c>
      <c r="C198" s="380">
        <v>52569.8</v>
      </c>
      <c r="D198" s="250"/>
      <c r="E198" s="39"/>
      <c r="F198" s="406"/>
      <c r="G198" s="407">
        <f t="shared" si="20"/>
        <v>52569.8</v>
      </c>
      <c r="H198" s="407"/>
      <c r="I198" s="407"/>
      <c r="J198" s="407"/>
      <c r="K198" s="408" t="s">
        <v>48</v>
      </c>
      <c r="L198" s="409" t="s">
        <v>262</v>
      </c>
      <c r="M198" s="410"/>
      <c r="N198" s="410"/>
      <c r="O198" s="410"/>
      <c r="P198" s="410"/>
      <c r="Q198" s="410"/>
      <c r="R198" s="410"/>
      <c r="S198" s="410"/>
      <c r="T198" s="410"/>
      <c r="U198" s="410"/>
      <c r="V198" s="410"/>
      <c r="W198" s="410"/>
      <c r="X198" s="410"/>
      <c r="Y198" s="410"/>
      <c r="Z198" s="410"/>
      <c r="AA198" s="410"/>
      <c r="AB198" s="410"/>
      <c r="AC198" s="410"/>
      <c r="AD198" s="410"/>
      <c r="AE198" s="24"/>
      <c r="AF198" s="24"/>
    </row>
    <row r="199" ht="19.5" customHeight="1">
      <c r="A199" s="225" t="s">
        <v>58</v>
      </c>
      <c r="B199" s="411" t="s">
        <v>263</v>
      </c>
      <c r="C199" s="380">
        <v>380000.0</v>
      </c>
      <c r="D199" s="39"/>
      <c r="E199" s="39"/>
      <c r="F199" s="406"/>
      <c r="G199" s="407">
        <f t="shared" si="20"/>
        <v>380000</v>
      </c>
      <c r="H199" s="407"/>
      <c r="I199" s="407"/>
      <c r="J199" s="407"/>
      <c r="K199" s="408" t="s">
        <v>48</v>
      </c>
      <c r="L199" s="409" t="s">
        <v>109</v>
      </c>
      <c r="M199" s="342"/>
      <c r="N199" s="342"/>
      <c r="O199" s="342"/>
      <c r="P199" s="342"/>
      <c r="Q199" s="342"/>
      <c r="R199" s="342"/>
      <c r="S199" s="342"/>
      <c r="T199" s="342"/>
      <c r="U199" s="342"/>
      <c r="V199" s="342"/>
      <c r="W199" s="342"/>
      <c r="X199" s="342"/>
      <c r="Y199" s="342"/>
      <c r="Z199" s="342"/>
      <c r="AA199" s="342"/>
      <c r="AB199" s="342"/>
      <c r="AC199" s="342"/>
      <c r="AD199" s="342"/>
      <c r="AE199" s="24"/>
      <c r="AF199" s="24"/>
    </row>
    <row r="200" ht="19.5" customHeight="1">
      <c r="A200" s="225" t="s">
        <v>264</v>
      </c>
      <c r="B200" s="411" t="s">
        <v>265</v>
      </c>
      <c r="C200" s="380">
        <v>60000.0</v>
      </c>
      <c r="D200" s="39"/>
      <c r="E200" s="39"/>
      <c r="F200" s="406"/>
      <c r="G200" s="407">
        <f t="shared" si="20"/>
        <v>60000</v>
      </c>
      <c r="H200" s="407"/>
      <c r="I200" s="407"/>
      <c r="J200" s="407"/>
      <c r="K200" s="408" t="s">
        <v>48</v>
      </c>
      <c r="L200" s="409" t="s">
        <v>266</v>
      </c>
      <c r="M200" s="342"/>
      <c r="N200" s="342"/>
      <c r="O200" s="342"/>
      <c r="P200" s="342"/>
      <c r="Q200" s="342"/>
      <c r="R200" s="342"/>
      <c r="S200" s="342"/>
      <c r="T200" s="342"/>
      <c r="U200" s="342"/>
      <c r="V200" s="342"/>
      <c r="W200" s="342"/>
      <c r="X200" s="342"/>
      <c r="Y200" s="342"/>
      <c r="Z200" s="342"/>
      <c r="AA200" s="342"/>
      <c r="AB200" s="342"/>
      <c r="AC200" s="342"/>
      <c r="AD200" s="342"/>
      <c r="AE200" s="24"/>
      <c r="AF200" s="24"/>
    </row>
    <row r="201" ht="19.5" customHeight="1">
      <c r="A201" s="225" t="s">
        <v>267</v>
      </c>
      <c r="B201" s="411" t="s">
        <v>268</v>
      </c>
      <c r="C201" s="380">
        <v>60000.0</v>
      </c>
      <c r="D201" s="39"/>
      <c r="E201" s="39"/>
      <c r="F201" s="406"/>
      <c r="G201" s="407">
        <f t="shared" si="20"/>
        <v>60000</v>
      </c>
      <c r="H201" s="407"/>
      <c r="I201" s="407"/>
      <c r="J201" s="407"/>
      <c r="K201" s="408" t="s">
        <v>48</v>
      </c>
      <c r="L201" s="409" t="s">
        <v>62</v>
      </c>
      <c r="M201" s="342"/>
      <c r="N201" s="342"/>
      <c r="O201" s="342"/>
      <c r="P201" s="342"/>
      <c r="Q201" s="342"/>
      <c r="R201" s="342"/>
      <c r="S201" s="342"/>
      <c r="T201" s="342"/>
      <c r="U201" s="342"/>
      <c r="V201" s="342"/>
      <c r="W201" s="342"/>
      <c r="X201" s="342"/>
      <c r="Y201" s="342"/>
      <c r="Z201" s="342"/>
      <c r="AA201" s="342"/>
      <c r="AB201" s="342"/>
      <c r="AC201" s="342"/>
      <c r="AD201" s="342"/>
      <c r="AE201" s="24"/>
      <c r="AF201" s="24"/>
    </row>
    <row r="202" ht="19.5" customHeight="1">
      <c r="A202" s="225" t="s">
        <v>269</v>
      </c>
      <c r="B202" s="411" t="s">
        <v>270</v>
      </c>
      <c r="C202" s="380">
        <v>70000.0</v>
      </c>
      <c r="D202" s="39"/>
      <c r="E202" s="39"/>
      <c r="F202" s="406"/>
      <c r="G202" s="407">
        <f t="shared" si="20"/>
        <v>70000</v>
      </c>
      <c r="H202" s="407"/>
      <c r="I202" s="407"/>
      <c r="J202" s="407"/>
      <c r="K202" s="408" t="s">
        <v>48</v>
      </c>
      <c r="L202" s="409" t="s">
        <v>109</v>
      </c>
      <c r="M202" s="342"/>
      <c r="N202" s="342"/>
      <c r="O202" s="342"/>
      <c r="P202" s="342"/>
      <c r="Q202" s="342"/>
      <c r="R202" s="342"/>
      <c r="S202" s="342"/>
      <c r="T202" s="342"/>
      <c r="U202" s="342"/>
      <c r="V202" s="342"/>
      <c r="W202" s="342"/>
      <c r="X202" s="342"/>
      <c r="Y202" s="342"/>
      <c r="Z202" s="342"/>
      <c r="AA202" s="342"/>
      <c r="AB202" s="342"/>
      <c r="AC202" s="342"/>
      <c r="AD202" s="342"/>
      <c r="AE202" s="24"/>
      <c r="AF202" s="24"/>
    </row>
    <row r="203" ht="16.5" customHeight="1">
      <c r="A203" s="225" t="s">
        <v>271</v>
      </c>
      <c r="B203" s="411" t="s">
        <v>272</v>
      </c>
      <c r="C203" s="380">
        <v>30000.0</v>
      </c>
      <c r="D203" s="39"/>
      <c r="E203" s="39"/>
      <c r="F203" s="406"/>
      <c r="G203" s="407">
        <f t="shared" si="20"/>
        <v>30000</v>
      </c>
      <c r="H203" s="407"/>
      <c r="I203" s="407"/>
      <c r="J203" s="407"/>
      <c r="K203" s="408" t="s">
        <v>48</v>
      </c>
      <c r="L203" s="409" t="s">
        <v>80</v>
      </c>
      <c r="M203" s="342"/>
      <c r="N203" s="342"/>
      <c r="O203" s="342"/>
      <c r="P203" s="342"/>
      <c r="Q203" s="342"/>
      <c r="R203" s="342"/>
      <c r="S203" s="342"/>
      <c r="T203" s="342"/>
      <c r="U203" s="342"/>
      <c r="V203" s="342"/>
      <c r="W203" s="342"/>
      <c r="X203" s="342"/>
      <c r="Y203" s="342"/>
      <c r="Z203" s="342"/>
      <c r="AA203" s="342"/>
      <c r="AB203" s="342"/>
      <c r="AC203" s="342"/>
      <c r="AD203" s="342"/>
      <c r="AE203" s="24"/>
      <c r="AF203" s="24"/>
    </row>
    <row r="204" ht="15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</row>
    <row r="205" ht="19.5" customHeight="1">
      <c r="A205" s="134"/>
      <c r="B205" s="200"/>
      <c r="C205" s="412"/>
      <c r="D205" s="412"/>
      <c r="E205" s="412"/>
      <c r="F205" s="412"/>
      <c r="G205" s="342"/>
      <c r="H205" s="342"/>
      <c r="I205" s="342"/>
      <c r="J205" s="413"/>
      <c r="K205" s="413"/>
      <c r="L205" s="413"/>
      <c r="M205" s="413"/>
      <c r="N205" s="413"/>
      <c r="O205" s="413"/>
      <c r="P205" s="413"/>
      <c r="Q205" s="413"/>
      <c r="R205" s="413"/>
      <c r="S205" s="413"/>
      <c r="T205" s="413"/>
      <c r="U205" s="413"/>
      <c r="V205" s="413"/>
      <c r="W205" s="413"/>
      <c r="X205" s="413"/>
      <c r="Y205" s="413"/>
      <c r="Z205" s="413"/>
      <c r="AA205" s="413"/>
      <c r="AB205" s="24"/>
      <c r="AC205" s="24"/>
      <c r="AD205" s="24"/>
      <c r="AE205" s="24"/>
      <c r="AF205" s="24"/>
    </row>
    <row r="206" ht="19.5" customHeight="1">
      <c r="A206" s="134"/>
      <c r="B206" s="200"/>
      <c r="C206" s="412"/>
      <c r="D206" s="412"/>
      <c r="E206" s="412"/>
      <c r="F206" s="412"/>
      <c r="G206" s="342"/>
      <c r="H206" s="342"/>
      <c r="I206" s="342"/>
      <c r="J206" s="413"/>
      <c r="K206" s="413"/>
      <c r="L206" s="413"/>
      <c r="M206" s="413"/>
      <c r="N206" s="413"/>
      <c r="O206" s="413"/>
      <c r="P206" s="413"/>
      <c r="Q206" s="413"/>
      <c r="R206" s="413"/>
      <c r="S206" s="413"/>
      <c r="T206" s="413"/>
      <c r="U206" s="413"/>
      <c r="V206" s="413"/>
      <c r="W206" s="413"/>
      <c r="X206" s="413"/>
      <c r="Y206" s="413"/>
      <c r="Z206" s="413"/>
      <c r="AA206" s="413"/>
      <c r="AB206" s="24"/>
      <c r="AC206" s="24"/>
      <c r="AD206" s="24"/>
      <c r="AE206" s="24"/>
      <c r="AF206" s="24"/>
    </row>
    <row r="207" ht="18.0" customHeight="1">
      <c r="A207" s="92"/>
      <c r="B207" s="92"/>
      <c r="C207" s="41"/>
      <c r="D207" s="41"/>
      <c r="E207" s="41"/>
      <c r="F207" s="41"/>
      <c r="G207" s="416"/>
      <c r="H207" s="416"/>
      <c r="I207" s="416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24"/>
      <c r="AC207" s="24"/>
      <c r="AD207" s="24"/>
      <c r="AE207" s="24"/>
      <c r="AF207" s="24"/>
    </row>
    <row r="208" ht="18.0" customHeight="1">
      <c r="A208" s="92"/>
      <c r="B208" s="92"/>
      <c r="C208" s="41"/>
      <c r="D208" s="41"/>
      <c r="E208" s="41"/>
      <c r="F208" s="41"/>
      <c r="G208" s="416"/>
      <c r="H208" s="416"/>
      <c r="I208" s="416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24"/>
      <c r="AC208" s="24"/>
      <c r="AD208" s="24"/>
      <c r="AE208" s="24"/>
      <c r="AF208" s="24"/>
    </row>
    <row r="209" ht="18.0" customHeight="1">
      <c r="A209" s="92"/>
      <c r="B209" s="92"/>
      <c r="C209" s="41"/>
      <c r="D209" s="41"/>
      <c r="E209" s="41"/>
      <c r="F209" s="41"/>
      <c r="G209" s="416"/>
      <c r="H209" s="416"/>
      <c r="I209" s="416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24"/>
      <c r="AC209" s="24"/>
      <c r="AD209" s="24"/>
      <c r="AE209" s="24"/>
      <c r="AF209" s="24"/>
    </row>
    <row r="210" ht="18.0" customHeight="1">
      <c r="A210" s="92"/>
      <c r="B210" s="92"/>
      <c r="C210" s="3"/>
      <c r="D210" s="3"/>
      <c r="E210" s="3"/>
      <c r="F210" s="3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24"/>
      <c r="AC210" s="24"/>
      <c r="AD210" s="24"/>
      <c r="AE210" s="24"/>
      <c r="AF210" s="24"/>
    </row>
    <row r="211" ht="18.0" customHeight="1">
      <c r="A211" s="92"/>
      <c r="B211" s="92"/>
      <c r="C211" s="3"/>
      <c r="D211" s="3"/>
      <c r="E211" s="3"/>
      <c r="F211" s="3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24"/>
      <c r="AC211" s="24"/>
      <c r="AD211" s="24"/>
      <c r="AE211" s="24"/>
      <c r="AF211" s="24"/>
    </row>
    <row r="212" ht="18.0" customHeight="1">
      <c r="A212" s="92"/>
      <c r="B212" s="92"/>
      <c r="C212" s="3"/>
      <c r="D212" s="272"/>
      <c r="E212" s="272"/>
      <c r="F212" s="3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24"/>
      <c r="AC212" s="24"/>
      <c r="AD212" s="24"/>
      <c r="AE212" s="24"/>
      <c r="AF212" s="24"/>
    </row>
    <row r="213" ht="18.0" customHeight="1">
      <c r="A213" s="92"/>
      <c r="B213" s="92"/>
      <c r="C213" s="3"/>
      <c r="D213" s="118"/>
      <c r="E213" s="118"/>
      <c r="F213" s="3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24"/>
      <c r="AC213" s="24"/>
      <c r="AD213" s="24"/>
      <c r="AE213" s="24"/>
      <c r="AF213" s="24"/>
    </row>
    <row r="214" ht="18.0" customHeight="1">
      <c r="A214" s="92"/>
      <c r="B214" s="92"/>
      <c r="C214" s="3"/>
      <c r="D214" s="118"/>
      <c r="E214" s="118"/>
      <c r="F214" s="3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24"/>
      <c r="AC214" s="24"/>
      <c r="AD214" s="24"/>
      <c r="AE214" s="24"/>
      <c r="AF214" s="24"/>
    </row>
    <row r="215" ht="18.0" customHeight="1">
      <c r="A215" s="92"/>
      <c r="B215" s="92"/>
      <c r="C215" s="3"/>
      <c r="D215" s="118"/>
      <c r="E215" s="118"/>
      <c r="F215" s="3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24"/>
      <c r="AC215" s="24"/>
      <c r="AD215" s="24"/>
      <c r="AE215" s="24"/>
      <c r="AF215" s="24"/>
    </row>
    <row r="216" ht="18.0" customHeight="1">
      <c r="A216" s="92"/>
      <c r="B216" s="92"/>
      <c r="C216" s="3"/>
      <c r="D216" s="118"/>
      <c r="E216" s="118"/>
      <c r="F216" s="3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24"/>
      <c r="AC216" s="24"/>
      <c r="AD216" s="24"/>
      <c r="AE216" s="24"/>
      <c r="AF216" s="24"/>
    </row>
    <row r="217" ht="18.0" customHeight="1">
      <c r="A217" s="92"/>
      <c r="B217" s="92"/>
      <c r="C217" s="3"/>
      <c r="D217" s="3"/>
      <c r="E217" s="3"/>
      <c r="F217" s="3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24"/>
      <c r="AC217" s="24"/>
      <c r="AD217" s="24"/>
      <c r="AE217" s="24"/>
      <c r="AF217" s="24"/>
    </row>
    <row r="218" ht="18.0" customHeight="1">
      <c r="A218" s="92"/>
      <c r="B218" s="92"/>
      <c r="C218" s="3"/>
      <c r="D218" s="3"/>
      <c r="E218" s="3"/>
      <c r="F218" s="3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24"/>
      <c r="AC218" s="24"/>
      <c r="AD218" s="24"/>
      <c r="AE218" s="24"/>
      <c r="AF218" s="24"/>
    </row>
    <row r="219" ht="18.0" customHeight="1">
      <c r="A219" s="92"/>
      <c r="B219" s="92"/>
      <c r="C219" s="3"/>
      <c r="D219" s="3"/>
      <c r="E219" s="3"/>
      <c r="F219" s="3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24"/>
      <c r="AC219" s="24"/>
      <c r="AD219" s="24"/>
      <c r="AE219" s="24"/>
      <c r="AF219" s="24"/>
    </row>
    <row r="220" ht="18.0" customHeight="1">
      <c r="A220" s="92"/>
      <c r="B220" s="92"/>
      <c r="C220" s="3"/>
      <c r="D220" s="3"/>
      <c r="E220" s="3"/>
      <c r="F220" s="3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24"/>
      <c r="AC220" s="24"/>
      <c r="AD220" s="24"/>
      <c r="AE220" s="24"/>
      <c r="AF220" s="24"/>
    </row>
    <row r="221" ht="18.0" customHeight="1">
      <c r="A221" s="92"/>
      <c r="B221" s="92"/>
      <c r="C221" s="3"/>
      <c r="D221" s="3"/>
      <c r="E221" s="3"/>
      <c r="F221" s="3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24"/>
      <c r="AC221" s="24"/>
      <c r="AD221" s="24"/>
      <c r="AE221" s="24"/>
      <c r="AF221" s="24"/>
    </row>
    <row r="222" ht="18.0" customHeight="1">
      <c r="A222" s="92"/>
      <c r="B222" s="92"/>
      <c r="C222" s="3"/>
      <c r="D222" s="3"/>
      <c r="E222" s="3"/>
      <c r="F222" s="3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24"/>
      <c r="AC222" s="24"/>
      <c r="AD222" s="24"/>
      <c r="AE222" s="24"/>
      <c r="AF222" s="24"/>
    </row>
    <row r="223" ht="18.0" customHeight="1">
      <c r="A223" s="92"/>
      <c r="B223" s="92"/>
      <c r="C223" s="3"/>
      <c r="D223" s="3"/>
      <c r="E223" s="3"/>
      <c r="F223" s="3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24"/>
      <c r="AC223" s="24"/>
      <c r="AD223" s="24"/>
      <c r="AE223" s="24"/>
      <c r="AF223" s="24"/>
    </row>
    <row r="224" ht="18.0" customHeight="1">
      <c r="A224" s="92"/>
      <c r="B224" s="92"/>
      <c r="C224" s="3"/>
      <c r="D224" s="3"/>
      <c r="E224" s="3"/>
      <c r="F224" s="3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24"/>
      <c r="AC224" s="24"/>
      <c r="AD224" s="24"/>
      <c r="AE224" s="24"/>
      <c r="AF224" s="24"/>
    </row>
    <row r="225" ht="18.0" customHeight="1">
      <c r="A225" s="92"/>
      <c r="B225" s="92"/>
      <c r="C225" s="3"/>
      <c r="D225" s="3"/>
      <c r="E225" s="3"/>
      <c r="F225" s="3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24"/>
      <c r="AC225" s="24"/>
      <c r="AD225" s="24"/>
      <c r="AE225" s="24"/>
      <c r="AF225" s="24"/>
    </row>
    <row r="226" ht="18.0" customHeight="1">
      <c r="A226" s="92"/>
      <c r="B226" s="92"/>
      <c r="C226" s="3"/>
      <c r="D226" s="3"/>
      <c r="E226" s="3"/>
      <c r="F226" s="3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24"/>
      <c r="AC226" s="24"/>
      <c r="AD226" s="24"/>
      <c r="AE226" s="24"/>
      <c r="AF226" s="24"/>
    </row>
    <row r="227" ht="18.0" customHeight="1">
      <c r="A227" s="92"/>
      <c r="B227" s="92"/>
      <c r="C227" s="3"/>
      <c r="D227" s="3"/>
      <c r="E227" s="3"/>
      <c r="F227" s="3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24"/>
      <c r="AC227" s="24"/>
      <c r="AD227" s="24"/>
      <c r="AE227" s="24"/>
      <c r="AF227" s="24"/>
    </row>
    <row r="228" ht="18.0" customHeight="1">
      <c r="A228" s="92"/>
      <c r="B228" s="92"/>
      <c r="C228" s="3"/>
      <c r="D228" s="3"/>
      <c r="E228" s="3"/>
      <c r="F228" s="3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24"/>
      <c r="AC228" s="24"/>
      <c r="AD228" s="24"/>
      <c r="AE228" s="24"/>
      <c r="AF228" s="24"/>
    </row>
    <row r="229" ht="18.0" customHeight="1">
      <c r="A229" s="92"/>
      <c r="B229" s="92"/>
      <c r="C229" s="3"/>
      <c r="D229" s="3"/>
      <c r="E229" s="3"/>
      <c r="F229" s="3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24"/>
      <c r="AC229" s="24"/>
      <c r="AD229" s="24"/>
      <c r="AE229" s="24"/>
      <c r="AF229" s="24"/>
    </row>
    <row r="230" ht="18.0" customHeight="1">
      <c r="A230" s="92"/>
      <c r="B230" s="92"/>
      <c r="C230" s="3"/>
      <c r="D230" s="3"/>
      <c r="E230" s="3"/>
      <c r="F230" s="3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24"/>
      <c r="AC230" s="24"/>
      <c r="AD230" s="24"/>
      <c r="AE230" s="24"/>
      <c r="AF230" s="24"/>
    </row>
    <row r="231" ht="18.0" customHeight="1">
      <c r="A231" s="92"/>
      <c r="B231" s="92"/>
      <c r="C231" s="3"/>
      <c r="D231" s="3"/>
      <c r="E231" s="3"/>
      <c r="F231" s="3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24"/>
      <c r="AC231" s="24"/>
      <c r="AD231" s="24"/>
      <c r="AE231" s="24"/>
      <c r="AF231" s="24"/>
    </row>
    <row r="232" ht="18.0" customHeight="1">
      <c r="A232" s="92"/>
      <c r="B232" s="92"/>
      <c r="C232" s="3"/>
      <c r="D232" s="3"/>
      <c r="E232" s="3"/>
      <c r="F232" s="3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24"/>
      <c r="AC232" s="24"/>
      <c r="AD232" s="24"/>
      <c r="AE232" s="24"/>
      <c r="AF232" s="24"/>
    </row>
    <row r="233" ht="18.0" customHeight="1">
      <c r="A233" s="92"/>
      <c r="B233" s="92"/>
      <c r="C233" s="3"/>
      <c r="D233" s="3"/>
      <c r="E233" s="3"/>
      <c r="F233" s="3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24"/>
      <c r="AC233" s="24"/>
      <c r="AD233" s="24"/>
      <c r="AE233" s="24"/>
      <c r="AF233" s="24"/>
    </row>
    <row r="234" ht="18.0" customHeight="1">
      <c r="A234" s="92"/>
      <c r="B234" s="92"/>
      <c r="C234" s="3"/>
      <c r="D234" s="3"/>
      <c r="E234" s="3"/>
      <c r="F234" s="3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24"/>
      <c r="AC234" s="24"/>
      <c r="AD234" s="24"/>
      <c r="AE234" s="24"/>
      <c r="AF234" s="24"/>
    </row>
    <row r="235" ht="18.0" customHeight="1">
      <c r="A235" s="92"/>
      <c r="B235" s="92"/>
      <c r="C235" s="3"/>
      <c r="D235" s="3"/>
      <c r="E235" s="3"/>
      <c r="F235" s="3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24"/>
      <c r="AC235" s="24"/>
      <c r="AD235" s="24"/>
      <c r="AE235" s="24"/>
      <c r="AF235" s="24"/>
    </row>
    <row r="236" ht="18.0" customHeight="1">
      <c r="A236" s="92"/>
      <c r="B236" s="92"/>
      <c r="C236" s="3"/>
      <c r="D236" s="3"/>
      <c r="E236" s="3"/>
      <c r="F236" s="3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24"/>
      <c r="AC236" s="24"/>
      <c r="AD236" s="24"/>
      <c r="AE236" s="24"/>
      <c r="AF236" s="24"/>
    </row>
    <row r="237" ht="18.0" customHeight="1">
      <c r="A237" s="92"/>
      <c r="B237" s="92"/>
      <c r="C237" s="3"/>
      <c r="D237" s="3"/>
      <c r="E237" s="3"/>
      <c r="F237" s="3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24"/>
      <c r="AC237" s="24"/>
      <c r="AD237" s="24"/>
      <c r="AE237" s="24"/>
      <c r="AF237" s="24"/>
    </row>
    <row r="238" ht="18.0" customHeight="1">
      <c r="A238" s="92"/>
      <c r="B238" s="92"/>
      <c r="C238" s="3"/>
      <c r="D238" s="3"/>
      <c r="E238" s="3"/>
      <c r="F238" s="3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24"/>
      <c r="AC238" s="24"/>
      <c r="AD238" s="24"/>
      <c r="AE238" s="24"/>
      <c r="AF238" s="24"/>
    </row>
    <row r="239" ht="18.0" customHeight="1">
      <c r="A239" s="92"/>
      <c r="B239" s="92"/>
      <c r="C239" s="3"/>
      <c r="D239" s="3"/>
      <c r="E239" s="3"/>
      <c r="F239" s="3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24"/>
      <c r="AC239" s="24"/>
      <c r="AD239" s="24"/>
      <c r="AE239" s="24"/>
      <c r="AF239" s="24"/>
    </row>
    <row r="240" ht="18.0" customHeight="1">
      <c r="A240" s="92"/>
      <c r="B240" s="92"/>
      <c r="C240" s="3"/>
      <c r="D240" s="3"/>
      <c r="E240" s="3"/>
      <c r="F240" s="3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24"/>
      <c r="AC240" s="24"/>
      <c r="AD240" s="24"/>
      <c r="AE240" s="24"/>
      <c r="AF240" s="24"/>
    </row>
    <row r="241" ht="18.0" customHeight="1">
      <c r="A241" s="92"/>
      <c r="B241" s="92"/>
      <c r="C241" s="3"/>
      <c r="D241" s="3"/>
      <c r="E241" s="3"/>
      <c r="F241" s="3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24"/>
      <c r="AC241" s="24"/>
      <c r="AD241" s="24"/>
      <c r="AE241" s="24"/>
      <c r="AF241" s="24"/>
    </row>
    <row r="242" ht="18.0" customHeight="1">
      <c r="A242" s="92"/>
      <c r="B242" s="92"/>
      <c r="C242" s="3"/>
      <c r="D242" s="3"/>
      <c r="E242" s="3"/>
      <c r="F242" s="3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24"/>
      <c r="AC242" s="24"/>
      <c r="AD242" s="24"/>
      <c r="AE242" s="24"/>
      <c r="AF242" s="24"/>
    </row>
    <row r="243" ht="18.0" customHeight="1">
      <c r="A243" s="92"/>
      <c r="B243" s="92"/>
      <c r="C243" s="3"/>
      <c r="D243" s="3"/>
      <c r="E243" s="3"/>
      <c r="F243" s="3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24"/>
      <c r="AC243" s="24"/>
      <c r="AD243" s="24"/>
      <c r="AE243" s="24"/>
      <c r="AF243" s="24"/>
    </row>
    <row r="244" ht="18.0" customHeight="1">
      <c r="A244" s="92"/>
      <c r="B244" s="92"/>
      <c r="C244" s="3"/>
      <c r="D244" s="3"/>
      <c r="E244" s="3"/>
      <c r="F244" s="3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24"/>
      <c r="AC244" s="24"/>
      <c r="AD244" s="24"/>
      <c r="AE244" s="24"/>
      <c r="AF244" s="24"/>
    </row>
    <row r="245" ht="18.0" customHeight="1">
      <c r="A245" s="92"/>
      <c r="B245" s="92"/>
      <c r="C245" s="3"/>
      <c r="D245" s="3"/>
      <c r="E245" s="3"/>
      <c r="F245" s="3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24"/>
      <c r="AC245" s="24"/>
      <c r="AD245" s="24"/>
      <c r="AE245" s="24"/>
      <c r="AF245" s="24"/>
    </row>
    <row r="246" ht="18.0" customHeight="1">
      <c r="A246" s="92"/>
      <c r="B246" s="92"/>
      <c r="C246" s="3"/>
      <c r="D246" s="3"/>
      <c r="E246" s="3"/>
      <c r="F246" s="3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24"/>
      <c r="AC246" s="24"/>
      <c r="AD246" s="24"/>
      <c r="AE246" s="24"/>
      <c r="AF246" s="24"/>
    </row>
    <row r="247" ht="18.0" customHeight="1">
      <c r="A247" s="92"/>
      <c r="B247" s="92"/>
      <c r="C247" s="3"/>
      <c r="D247" s="3"/>
      <c r="E247" s="3"/>
      <c r="F247" s="3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24"/>
      <c r="AC247" s="24"/>
      <c r="AD247" s="24"/>
      <c r="AE247" s="24"/>
      <c r="AF247" s="24"/>
    </row>
    <row r="248" ht="18.0" customHeight="1">
      <c r="A248" s="92"/>
      <c r="B248" s="92"/>
      <c r="C248" s="3"/>
      <c r="D248" s="3"/>
      <c r="E248" s="3"/>
      <c r="F248" s="3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24"/>
      <c r="AC248" s="24"/>
      <c r="AD248" s="24"/>
      <c r="AE248" s="24"/>
      <c r="AF248" s="24"/>
    </row>
    <row r="249" ht="18.0" customHeight="1">
      <c r="A249" s="92"/>
      <c r="B249" s="92"/>
      <c r="C249" s="3"/>
      <c r="D249" s="3"/>
      <c r="E249" s="3"/>
      <c r="F249" s="3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24"/>
      <c r="AC249" s="24"/>
      <c r="AD249" s="24"/>
      <c r="AE249" s="24"/>
      <c r="AF249" s="24"/>
    </row>
    <row r="250" ht="18.0" customHeight="1">
      <c r="A250" s="92"/>
      <c r="B250" s="92"/>
      <c r="C250" s="3"/>
      <c r="D250" s="3"/>
      <c r="E250" s="3"/>
      <c r="F250" s="3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24"/>
      <c r="AC250" s="24"/>
      <c r="AD250" s="24"/>
      <c r="AE250" s="24"/>
      <c r="AF250" s="24"/>
    </row>
    <row r="251" ht="18.0" customHeight="1">
      <c r="A251" s="92"/>
      <c r="B251" s="92"/>
      <c r="C251" s="3"/>
      <c r="D251" s="3"/>
      <c r="E251" s="3"/>
      <c r="F251" s="3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24"/>
      <c r="AC251" s="24"/>
      <c r="AD251" s="24"/>
      <c r="AE251" s="24"/>
      <c r="AF251" s="24"/>
    </row>
    <row r="252" ht="18.0" customHeight="1">
      <c r="A252" s="92"/>
      <c r="B252" s="92"/>
      <c r="C252" s="3"/>
      <c r="D252" s="3"/>
      <c r="E252" s="3"/>
      <c r="F252" s="3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24"/>
      <c r="AC252" s="24"/>
      <c r="AD252" s="24"/>
      <c r="AE252" s="24"/>
      <c r="AF252" s="24"/>
    </row>
    <row r="253" ht="18.0" customHeight="1">
      <c r="A253" s="92"/>
      <c r="B253" s="92"/>
      <c r="C253" s="3"/>
      <c r="D253" s="3"/>
      <c r="E253" s="3"/>
      <c r="F253" s="3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24"/>
      <c r="AC253" s="24"/>
      <c r="AD253" s="24"/>
      <c r="AE253" s="24"/>
      <c r="AF253" s="24"/>
    </row>
    <row r="254" ht="18.0" customHeight="1">
      <c r="A254" s="92"/>
      <c r="B254" s="92"/>
      <c r="C254" s="3"/>
      <c r="D254" s="3"/>
      <c r="E254" s="3"/>
      <c r="F254" s="3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24"/>
      <c r="AC254" s="24"/>
      <c r="AD254" s="24"/>
      <c r="AE254" s="24"/>
      <c r="AF254" s="24"/>
    </row>
    <row r="255" ht="18.0" customHeight="1">
      <c r="A255" s="92"/>
      <c r="B255" s="92"/>
      <c r="C255" s="3"/>
      <c r="D255" s="3"/>
      <c r="E255" s="3"/>
      <c r="F255" s="3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24"/>
      <c r="AC255" s="24"/>
      <c r="AD255" s="24"/>
      <c r="AE255" s="24"/>
      <c r="AF255" s="24"/>
    </row>
    <row r="256" ht="18.0" customHeight="1">
      <c r="A256" s="92"/>
      <c r="B256" s="92"/>
      <c r="C256" s="3"/>
      <c r="D256" s="3"/>
      <c r="E256" s="3"/>
      <c r="F256" s="3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24"/>
      <c r="AC256" s="24"/>
      <c r="AD256" s="24"/>
      <c r="AE256" s="24"/>
      <c r="AF256" s="24"/>
    </row>
    <row r="257" ht="18.0" customHeight="1">
      <c r="A257" s="92"/>
      <c r="B257" s="92"/>
      <c r="C257" s="3"/>
      <c r="D257" s="3"/>
      <c r="E257" s="3"/>
      <c r="F257" s="3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24"/>
      <c r="AC257" s="24"/>
      <c r="AD257" s="24"/>
      <c r="AE257" s="24"/>
      <c r="AF257" s="24"/>
    </row>
    <row r="258" ht="18.0" customHeight="1">
      <c r="A258" s="92"/>
      <c r="B258" s="92"/>
      <c r="C258" s="3"/>
      <c r="D258" s="3"/>
      <c r="E258" s="3"/>
      <c r="F258" s="3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24"/>
      <c r="AC258" s="24"/>
      <c r="AD258" s="24"/>
      <c r="AE258" s="24"/>
      <c r="AF258" s="24"/>
    </row>
    <row r="259" ht="18.0" customHeight="1">
      <c r="A259" s="92"/>
      <c r="B259" s="92"/>
      <c r="C259" s="3"/>
      <c r="D259" s="3"/>
      <c r="E259" s="3"/>
      <c r="F259" s="3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24"/>
      <c r="AC259" s="24"/>
      <c r="AD259" s="24"/>
      <c r="AE259" s="24"/>
      <c r="AF259" s="24"/>
    </row>
    <row r="260" ht="18.0" customHeight="1">
      <c r="A260" s="92"/>
      <c r="B260" s="92"/>
      <c r="C260" s="3"/>
      <c r="D260" s="3"/>
      <c r="E260" s="3"/>
      <c r="F260" s="3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24"/>
      <c r="AC260" s="24"/>
      <c r="AD260" s="24"/>
      <c r="AE260" s="24"/>
      <c r="AF260" s="24"/>
    </row>
    <row r="261" ht="18.0" customHeight="1">
      <c r="A261" s="92"/>
      <c r="B261" s="92"/>
      <c r="C261" s="3"/>
      <c r="D261" s="3"/>
      <c r="E261" s="3"/>
      <c r="F261" s="3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24"/>
      <c r="AC261" s="24"/>
      <c r="AD261" s="24"/>
      <c r="AE261" s="24"/>
      <c r="AF261" s="24"/>
    </row>
    <row r="262" ht="18.0" customHeight="1">
      <c r="A262" s="92"/>
      <c r="B262" s="92"/>
      <c r="C262" s="3"/>
      <c r="D262" s="3"/>
      <c r="E262" s="3"/>
      <c r="F262" s="3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24"/>
      <c r="AC262" s="24"/>
      <c r="AD262" s="24"/>
      <c r="AE262" s="24"/>
      <c r="AF262" s="24"/>
    </row>
    <row r="263" ht="18.0" customHeight="1">
      <c r="A263" s="92"/>
      <c r="B263" s="92"/>
      <c r="C263" s="3"/>
      <c r="D263" s="3"/>
      <c r="E263" s="3"/>
      <c r="F263" s="3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24"/>
      <c r="AC263" s="24"/>
      <c r="AD263" s="24"/>
      <c r="AE263" s="24"/>
      <c r="AF263" s="24"/>
    </row>
    <row r="264" ht="18.0" customHeight="1">
      <c r="A264" s="92"/>
      <c r="B264" s="92"/>
      <c r="C264" s="3"/>
      <c r="D264" s="3"/>
      <c r="E264" s="3"/>
      <c r="F264" s="3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24"/>
      <c r="AC264" s="24"/>
      <c r="AD264" s="24"/>
      <c r="AE264" s="24"/>
      <c r="AF264" s="24"/>
    </row>
    <row r="265" ht="18.0" customHeight="1">
      <c r="A265" s="92"/>
      <c r="B265" s="92"/>
      <c r="C265" s="3"/>
      <c r="D265" s="3"/>
      <c r="E265" s="3"/>
      <c r="F265" s="3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24"/>
      <c r="AC265" s="24"/>
      <c r="AD265" s="24"/>
      <c r="AE265" s="24"/>
      <c r="AF265" s="24"/>
    </row>
    <row r="266" ht="18.0" customHeight="1">
      <c r="A266" s="92"/>
      <c r="B266" s="92"/>
      <c r="C266" s="3"/>
      <c r="D266" s="3"/>
      <c r="E266" s="3"/>
      <c r="F266" s="3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24"/>
      <c r="AC266" s="24"/>
      <c r="AD266" s="24"/>
      <c r="AE266" s="24"/>
      <c r="AF266" s="24"/>
    </row>
    <row r="267" ht="18.0" customHeight="1">
      <c r="A267" s="92"/>
      <c r="B267" s="92"/>
      <c r="C267" s="3"/>
      <c r="D267" s="3"/>
      <c r="E267" s="3"/>
      <c r="F267" s="3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24"/>
      <c r="AC267" s="24"/>
      <c r="AD267" s="24"/>
      <c r="AE267" s="24"/>
      <c r="AF267" s="24"/>
    </row>
    <row r="268" ht="18.0" customHeight="1">
      <c r="A268" s="92"/>
      <c r="B268" s="92"/>
      <c r="C268" s="3"/>
      <c r="D268" s="3"/>
      <c r="E268" s="3"/>
      <c r="F268" s="3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24"/>
      <c r="AC268" s="24"/>
      <c r="AD268" s="24"/>
      <c r="AE268" s="24"/>
      <c r="AF268" s="24"/>
    </row>
    <row r="269" ht="18.0" customHeight="1">
      <c r="A269" s="92"/>
      <c r="B269" s="92"/>
      <c r="C269" s="3"/>
      <c r="D269" s="3"/>
      <c r="E269" s="3"/>
      <c r="F269" s="3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24"/>
      <c r="AC269" s="24"/>
      <c r="AD269" s="24"/>
      <c r="AE269" s="24"/>
      <c r="AF269" s="24"/>
    </row>
    <row r="270" ht="18.0" customHeight="1">
      <c r="A270" s="92"/>
      <c r="B270" s="92"/>
      <c r="C270" s="3"/>
      <c r="D270" s="3"/>
      <c r="E270" s="3"/>
      <c r="F270" s="3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24"/>
      <c r="AC270" s="24"/>
      <c r="AD270" s="24"/>
      <c r="AE270" s="24"/>
      <c r="AF270" s="24"/>
    </row>
    <row r="271" ht="18.0" customHeight="1">
      <c r="A271" s="92"/>
      <c r="B271" s="92"/>
      <c r="C271" s="3"/>
      <c r="D271" s="3"/>
      <c r="E271" s="3"/>
      <c r="F271" s="3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24"/>
      <c r="AC271" s="24"/>
      <c r="AD271" s="24"/>
      <c r="AE271" s="24"/>
      <c r="AF271" s="24"/>
    </row>
    <row r="272" ht="18.0" customHeight="1">
      <c r="A272" s="92"/>
      <c r="B272" s="92"/>
      <c r="C272" s="3"/>
      <c r="D272" s="3"/>
      <c r="E272" s="3"/>
      <c r="F272" s="3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24"/>
      <c r="AC272" s="24"/>
      <c r="AD272" s="24"/>
      <c r="AE272" s="24"/>
      <c r="AF272" s="24"/>
    </row>
    <row r="273" ht="18.0" customHeight="1">
      <c r="A273" s="92"/>
      <c r="B273" s="92"/>
      <c r="C273" s="3"/>
      <c r="D273" s="3"/>
      <c r="E273" s="3"/>
      <c r="F273" s="3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24"/>
      <c r="AC273" s="24"/>
      <c r="AD273" s="24"/>
      <c r="AE273" s="24"/>
      <c r="AF273" s="24"/>
    </row>
    <row r="274" ht="18.0" customHeight="1">
      <c r="A274" s="92"/>
      <c r="B274" s="92"/>
      <c r="C274" s="3"/>
      <c r="D274" s="3"/>
      <c r="E274" s="3"/>
      <c r="F274" s="3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24"/>
      <c r="AC274" s="24"/>
      <c r="AD274" s="24"/>
      <c r="AE274" s="24"/>
      <c r="AF274" s="24"/>
    </row>
    <row r="275" ht="18.0" customHeight="1">
      <c r="A275" s="92"/>
      <c r="B275" s="92"/>
      <c r="C275" s="3"/>
      <c r="D275" s="3"/>
      <c r="E275" s="3"/>
      <c r="F275" s="3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24"/>
      <c r="AC275" s="24"/>
      <c r="AD275" s="24"/>
      <c r="AE275" s="24"/>
      <c r="AF275" s="24"/>
    </row>
    <row r="276" ht="18.0" customHeight="1">
      <c r="A276" s="92"/>
      <c r="B276" s="92"/>
      <c r="C276" s="3"/>
      <c r="D276" s="3"/>
      <c r="E276" s="3"/>
      <c r="F276" s="3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24"/>
      <c r="AC276" s="24"/>
      <c r="AD276" s="24"/>
      <c r="AE276" s="24"/>
      <c r="AF276" s="24"/>
    </row>
    <row r="277" ht="18.0" customHeight="1">
      <c r="A277" s="92"/>
      <c r="B277" s="92"/>
      <c r="C277" s="3"/>
      <c r="D277" s="3"/>
      <c r="E277" s="3"/>
      <c r="F277" s="3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24"/>
      <c r="AC277" s="24"/>
      <c r="AD277" s="24"/>
      <c r="AE277" s="24"/>
      <c r="AF277" s="24"/>
    </row>
    <row r="278" ht="18.0" customHeight="1">
      <c r="A278" s="92"/>
      <c r="B278" s="92"/>
      <c r="C278" s="3"/>
      <c r="D278" s="3"/>
      <c r="E278" s="3"/>
      <c r="F278" s="3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24"/>
      <c r="AC278" s="24"/>
      <c r="AD278" s="24"/>
      <c r="AE278" s="24"/>
      <c r="AF278" s="24"/>
    </row>
    <row r="279" ht="18.0" customHeight="1">
      <c r="A279" s="92"/>
      <c r="B279" s="92"/>
      <c r="C279" s="3"/>
      <c r="D279" s="3"/>
      <c r="E279" s="3"/>
      <c r="F279" s="3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24"/>
      <c r="AC279" s="24"/>
      <c r="AD279" s="24"/>
      <c r="AE279" s="24"/>
      <c r="AF279" s="24"/>
    </row>
    <row r="280" ht="18.0" customHeight="1">
      <c r="A280" s="92"/>
      <c r="B280" s="92"/>
      <c r="C280" s="3"/>
      <c r="D280" s="3"/>
      <c r="E280" s="3"/>
      <c r="F280" s="3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24"/>
      <c r="AC280" s="24"/>
      <c r="AD280" s="24"/>
      <c r="AE280" s="24"/>
      <c r="AF280" s="24"/>
    </row>
    <row r="281" ht="18.0" customHeight="1">
      <c r="A281" s="92"/>
      <c r="B281" s="92"/>
      <c r="C281" s="3"/>
      <c r="D281" s="3"/>
      <c r="E281" s="3"/>
      <c r="F281" s="3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24"/>
      <c r="AC281" s="24"/>
      <c r="AD281" s="24"/>
      <c r="AE281" s="24"/>
      <c r="AF281" s="24"/>
    </row>
    <row r="282" ht="18.0" customHeight="1">
      <c r="A282" s="92"/>
      <c r="B282" s="92"/>
      <c r="C282" s="3"/>
      <c r="D282" s="3"/>
      <c r="E282" s="3"/>
      <c r="F282" s="3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24"/>
      <c r="AC282" s="24"/>
      <c r="AD282" s="24"/>
      <c r="AE282" s="24"/>
      <c r="AF282" s="24"/>
    </row>
    <row r="283" ht="18.0" customHeight="1">
      <c r="A283" s="92"/>
      <c r="B283" s="92"/>
      <c r="C283" s="3"/>
      <c r="D283" s="3"/>
      <c r="E283" s="3"/>
      <c r="F283" s="3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24"/>
      <c r="AC283" s="24"/>
      <c r="AD283" s="24"/>
      <c r="AE283" s="24"/>
      <c r="AF283" s="24"/>
    </row>
    <row r="284" ht="18.0" customHeight="1">
      <c r="A284" s="92"/>
      <c r="B284" s="92"/>
      <c r="C284" s="3"/>
      <c r="D284" s="3"/>
      <c r="E284" s="3"/>
      <c r="F284" s="3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24"/>
      <c r="AC284" s="24"/>
      <c r="AD284" s="24"/>
      <c r="AE284" s="24"/>
      <c r="AF284" s="24"/>
    </row>
    <row r="285" ht="18.0" customHeight="1">
      <c r="A285" s="92"/>
      <c r="B285" s="92"/>
      <c r="C285" s="3"/>
      <c r="D285" s="3"/>
      <c r="E285" s="3"/>
      <c r="F285" s="3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24"/>
      <c r="AC285" s="24"/>
      <c r="AD285" s="24"/>
      <c r="AE285" s="24"/>
      <c r="AF285" s="24"/>
    </row>
    <row r="286" ht="18.0" customHeight="1">
      <c r="A286" s="92"/>
      <c r="B286" s="92"/>
      <c r="C286" s="3"/>
      <c r="D286" s="3"/>
      <c r="E286" s="3"/>
      <c r="F286" s="3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24"/>
      <c r="AC286" s="24"/>
      <c r="AD286" s="24"/>
      <c r="AE286" s="24"/>
      <c r="AF286" s="24"/>
    </row>
    <row r="287" ht="18.0" customHeight="1">
      <c r="A287" s="92"/>
      <c r="B287" s="92"/>
      <c r="C287" s="3"/>
      <c r="D287" s="3"/>
      <c r="E287" s="3"/>
      <c r="F287" s="3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24"/>
      <c r="AC287" s="24"/>
      <c r="AD287" s="24"/>
      <c r="AE287" s="24"/>
      <c r="AF287" s="24"/>
    </row>
    <row r="288" ht="18.0" customHeight="1">
      <c r="A288" s="92"/>
      <c r="B288" s="92"/>
      <c r="C288" s="3"/>
      <c r="D288" s="3"/>
      <c r="E288" s="3"/>
      <c r="F288" s="3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24"/>
      <c r="AC288" s="24"/>
      <c r="AD288" s="24"/>
      <c r="AE288" s="24"/>
      <c r="AF288" s="24"/>
    </row>
    <row r="289" ht="18.0" customHeight="1">
      <c r="A289" s="92"/>
      <c r="B289" s="92"/>
      <c r="C289" s="3"/>
      <c r="D289" s="3"/>
      <c r="E289" s="3"/>
      <c r="F289" s="3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24"/>
      <c r="AC289" s="24"/>
      <c r="AD289" s="24"/>
      <c r="AE289" s="24"/>
      <c r="AF289" s="24"/>
    </row>
    <row r="290" ht="18.0" customHeight="1">
      <c r="A290" s="92"/>
      <c r="B290" s="92"/>
      <c r="C290" s="3"/>
      <c r="D290" s="3"/>
      <c r="E290" s="3"/>
      <c r="F290" s="3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24"/>
      <c r="AC290" s="24"/>
      <c r="AD290" s="24"/>
      <c r="AE290" s="24"/>
      <c r="AF290" s="24"/>
    </row>
    <row r="291" ht="18.0" customHeight="1">
      <c r="A291" s="92"/>
      <c r="B291" s="92"/>
      <c r="C291" s="3"/>
      <c r="D291" s="3"/>
      <c r="E291" s="3"/>
      <c r="F291" s="3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24"/>
      <c r="AC291" s="24"/>
      <c r="AD291" s="24"/>
      <c r="AE291" s="24"/>
      <c r="AF291" s="24"/>
    </row>
    <row r="292" ht="18.0" customHeight="1">
      <c r="A292" s="92"/>
      <c r="B292" s="92"/>
      <c r="C292" s="3"/>
      <c r="D292" s="3"/>
      <c r="E292" s="3"/>
      <c r="F292" s="3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24"/>
      <c r="AC292" s="24"/>
      <c r="AD292" s="24"/>
      <c r="AE292" s="24"/>
      <c r="AF292" s="24"/>
    </row>
    <row r="293" ht="18.0" customHeight="1">
      <c r="A293" s="92"/>
      <c r="B293" s="92"/>
      <c r="C293" s="3"/>
      <c r="D293" s="3"/>
      <c r="E293" s="3"/>
      <c r="F293" s="3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24"/>
      <c r="AC293" s="24"/>
      <c r="AD293" s="24"/>
      <c r="AE293" s="24"/>
      <c r="AF293" s="24"/>
    </row>
    <row r="294" ht="18.0" customHeight="1">
      <c r="A294" s="92"/>
      <c r="B294" s="92"/>
      <c r="C294" s="3"/>
      <c r="D294" s="3"/>
      <c r="E294" s="3"/>
      <c r="F294" s="3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24"/>
      <c r="AC294" s="24"/>
      <c r="AD294" s="24"/>
      <c r="AE294" s="24"/>
      <c r="AF294" s="24"/>
    </row>
    <row r="295" ht="18.0" customHeight="1">
      <c r="A295" s="92"/>
      <c r="B295" s="92"/>
      <c r="C295" s="3"/>
      <c r="D295" s="3"/>
      <c r="E295" s="3"/>
      <c r="F295" s="3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24"/>
      <c r="AC295" s="24"/>
      <c r="AD295" s="24"/>
      <c r="AE295" s="24"/>
      <c r="AF295" s="24"/>
    </row>
    <row r="296" ht="18.0" customHeight="1">
      <c r="A296" s="92"/>
      <c r="B296" s="92"/>
      <c r="C296" s="3"/>
      <c r="D296" s="3"/>
      <c r="E296" s="3"/>
      <c r="F296" s="3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24"/>
      <c r="AC296" s="24"/>
      <c r="AD296" s="24"/>
      <c r="AE296" s="24"/>
      <c r="AF296" s="24"/>
    </row>
    <row r="297" ht="18.0" customHeight="1">
      <c r="A297" s="92"/>
      <c r="B297" s="92"/>
      <c r="C297" s="3"/>
      <c r="D297" s="3"/>
      <c r="E297" s="3"/>
      <c r="F297" s="3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24"/>
      <c r="AC297" s="24"/>
      <c r="AD297" s="24"/>
      <c r="AE297" s="24"/>
      <c r="AF297" s="24"/>
    </row>
    <row r="298" ht="18.0" customHeight="1">
      <c r="A298" s="92"/>
      <c r="B298" s="92"/>
      <c r="C298" s="3"/>
      <c r="D298" s="3"/>
      <c r="E298" s="3"/>
      <c r="F298" s="3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24"/>
      <c r="AC298" s="24"/>
      <c r="AD298" s="24"/>
      <c r="AE298" s="24"/>
      <c r="AF298" s="24"/>
    </row>
    <row r="299" ht="18.0" customHeight="1">
      <c r="A299" s="92"/>
      <c r="B299" s="92"/>
      <c r="C299" s="3"/>
      <c r="D299" s="3"/>
      <c r="E299" s="3"/>
      <c r="F299" s="3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24"/>
      <c r="AC299" s="24"/>
      <c r="AD299" s="24"/>
      <c r="AE299" s="24"/>
      <c r="AF299" s="24"/>
    </row>
    <row r="300" ht="18.0" customHeight="1">
      <c r="A300" s="92"/>
      <c r="B300" s="92"/>
      <c r="C300" s="3"/>
      <c r="D300" s="3"/>
      <c r="E300" s="3"/>
      <c r="F300" s="3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24"/>
      <c r="AC300" s="24"/>
      <c r="AD300" s="24"/>
      <c r="AE300" s="24"/>
      <c r="AF300" s="24"/>
    </row>
    <row r="301" ht="18.0" customHeight="1">
      <c r="A301" s="92"/>
      <c r="B301" s="92"/>
      <c r="C301" s="3"/>
      <c r="D301" s="3"/>
      <c r="E301" s="3"/>
      <c r="F301" s="3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24"/>
      <c r="AC301" s="24"/>
      <c r="AD301" s="24"/>
      <c r="AE301" s="24"/>
      <c r="AF301" s="24"/>
    </row>
    <row r="302" ht="18.0" customHeight="1">
      <c r="A302" s="92"/>
      <c r="B302" s="92"/>
      <c r="C302" s="3"/>
      <c r="D302" s="3"/>
      <c r="E302" s="3"/>
      <c r="F302" s="3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24"/>
      <c r="AC302" s="24"/>
      <c r="AD302" s="24"/>
      <c r="AE302" s="24"/>
      <c r="AF302" s="24"/>
    </row>
    <row r="303" ht="18.0" customHeight="1">
      <c r="A303" s="92"/>
      <c r="B303" s="92"/>
      <c r="C303" s="3"/>
      <c r="D303" s="3"/>
      <c r="E303" s="3"/>
      <c r="F303" s="3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24"/>
      <c r="AC303" s="24"/>
      <c r="AD303" s="24"/>
      <c r="AE303" s="24"/>
      <c r="AF303" s="24"/>
    </row>
    <row r="304" ht="18.0" customHeight="1">
      <c r="A304" s="92"/>
      <c r="B304" s="92"/>
      <c r="C304" s="3"/>
      <c r="D304" s="3"/>
      <c r="E304" s="3"/>
      <c r="F304" s="3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24"/>
      <c r="AC304" s="24"/>
      <c r="AD304" s="24"/>
      <c r="AE304" s="24"/>
      <c r="AF304" s="24"/>
    </row>
    <row r="305" ht="18.0" customHeight="1">
      <c r="A305" s="92"/>
      <c r="B305" s="92"/>
      <c r="C305" s="3"/>
      <c r="D305" s="3"/>
      <c r="E305" s="3"/>
      <c r="F305" s="3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24"/>
      <c r="AC305" s="24"/>
      <c r="AD305" s="24"/>
      <c r="AE305" s="24"/>
      <c r="AF305" s="24"/>
    </row>
    <row r="306" ht="18.0" customHeight="1">
      <c r="A306" s="92"/>
      <c r="B306" s="92"/>
      <c r="C306" s="3"/>
      <c r="D306" s="3"/>
      <c r="E306" s="3"/>
      <c r="F306" s="3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24"/>
      <c r="AC306" s="24"/>
      <c r="AD306" s="24"/>
      <c r="AE306" s="24"/>
      <c r="AF306" s="24"/>
    </row>
    <row r="307" ht="18.0" customHeight="1">
      <c r="A307" s="92"/>
      <c r="B307" s="92"/>
      <c r="C307" s="3"/>
      <c r="D307" s="3"/>
      <c r="E307" s="3"/>
      <c r="F307" s="3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24"/>
      <c r="AC307" s="24"/>
      <c r="AD307" s="24"/>
      <c r="AE307" s="24"/>
      <c r="AF307" s="24"/>
    </row>
    <row r="308" ht="18.0" customHeight="1">
      <c r="A308" s="92"/>
      <c r="B308" s="92"/>
      <c r="C308" s="3"/>
      <c r="D308" s="3"/>
      <c r="E308" s="3"/>
      <c r="F308" s="3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24"/>
      <c r="AC308" s="24"/>
      <c r="AD308" s="24"/>
      <c r="AE308" s="24"/>
      <c r="AF308" s="24"/>
    </row>
    <row r="309" ht="18.0" customHeight="1">
      <c r="A309" s="92"/>
      <c r="B309" s="92"/>
      <c r="C309" s="3"/>
      <c r="D309" s="3"/>
      <c r="E309" s="3"/>
      <c r="F309" s="3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24"/>
      <c r="AC309" s="24"/>
      <c r="AD309" s="24"/>
      <c r="AE309" s="24"/>
      <c r="AF309" s="24"/>
    </row>
    <row r="310" ht="18.0" customHeight="1">
      <c r="A310" s="92"/>
      <c r="B310" s="92"/>
      <c r="C310" s="3"/>
      <c r="D310" s="3"/>
      <c r="E310" s="3"/>
      <c r="F310" s="3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24"/>
      <c r="AC310" s="24"/>
      <c r="AD310" s="24"/>
      <c r="AE310" s="24"/>
      <c r="AF310" s="24"/>
    </row>
    <row r="311" ht="18.0" customHeight="1">
      <c r="A311" s="92"/>
      <c r="B311" s="92"/>
      <c r="C311" s="3"/>
      <c r="D311" s="3"/>
      <c r="E311" s="3"/>
      <c r="F311" s="3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24"/>
      <c r="AC311" s="24"/>
      <c r="AD311" s="24"/>
      <c r="AE311" s="24"/>
      <c r="AF311" s="24"/>
    </row>
    <row r="312" ht="18.0" customHeight="1">
      <c r="A312" s="92"/>
      <c r="B312" s="92"/>
      <c r="C312" s="3"/>
      <c r="D312" s="3"/>
      <c r="E312" s="3"/>
      <c r="F312" s="3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24"/>
      <c r="AC312" s="24"/>
      <c r="AD312" s="24"/>
      <c r="AE312" s="24"/>
      <c r="AF312" s="24"/>
    </row>
    <row r="313" ht="18.0" customHeight="1">
      <c r="A313" s="92"/>
      <c r="B313" s="92"/>
      <c r="C313" s="3"/>
      <c r="D313" s="3"/>
      <c r="E313" s="3"/>
      <c r="F313" s="3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24"/>
      <c r="AC313" s="24"/>
      <c r="AD313" s="24"/>
      <c r="AE313" s="24"/>
      <c r="AF313" s="24"/>
    </row>
    <row r="314" ht="18.0" customHeight="1">
      <c r="A314" s="92"/>
      <c r="B314" s="92"/>
      <c r="C314" s="3"/>
      <c r="D314" s="3"/>
      <c r="E314" s="3"/>
      <c r="F314" s="3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24"/>
      <c r="AC314" s="24"/>
      <c r="AD314" s="24"/>
      <c r="AE314" s="24"/>
      <c r="AF314" s="24"/>
    </row>
    <row r="315" ht="18.0" customHeight="1">
      <c r="A315" s="92"/>
      <c r="B315" s="92"/>
      <c r="C315" s="3"/>
      <c r="D315" s="3"/>
      <c r="E315" s="3"/>
      <c r="F315" s="3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24"/>
      <c r="AC315" s="24"/>
      <c r="AD315" s="24"/>
      <c r="AE315" s="24"/>
      <c r="AF315" s="24"/>
    </row>
    <row r="316" ht="18.0" customHeight="1">
      <c r="A316" s="92"/>
      <c r="B316" s="92"/>
      <c r="C316" s="3"/>
      <c r="D316" s="3"/>
      <c r="E316" s="3"/>
      <c r="F316" s="3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24"/>
      <c r="AC316" s="24"/>
      <c r="AD316" s="24"/>
      <c r="AE316" s="24"/>
      <c r="AF316" s="24"/>
    </row>
    <row r="317" ht="18.0" customHeight="1">
      <c r="A317" s="92"/>
      <c r="B317" s="92"/>
      <c r="C317" s="3"/>
      <c r="D317" s="3"/>
      <c r="E317" s="3"/>
      <c r="F317" s="3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24"/>
      <c r="AC317" s="24"/>
      <c r="AD317" s="24"/>
      <c r="AE317" s="24"/>
      <c r="AF317" s="24"/>
    </row>
    <row r="318" ht="18.0" customHeight="1">
      <c r="A318" s="92"/>
      <c r="B318" s="92"/>
      <c r="C318" s="3"/>
      <c r="D318" s="3"/>
      <c r="E318" s="3"/>
      <c r="F318" s="3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24"/>
      <c r="AC318" s="24"/>
      <c r="AD318" s="24"/>
      <c r="AE318" s="24"/>
      <c r="AF318" s="24"/>
    </row>
    <row r="319" ht="18.0" customHeight="1">
      <c r="A319" s="92"/>
      <c r="B319" s="92"/>
      <c r="C319" s="3"/>
      <c r="D319" s="3"/>
      <c r="E319" s="3"/>
      <c r="F319" s="3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24"/>
      <c r="AC319" s="24"/>
      <c r="AD319" s="24"/>
      <c r="AE319" s="24"/>
      <c r="AF319" s="24"/>
    </row>
    <row r="320" ht="18.0" customHeight="1">
      <c r="A320" s="92"/>
      <c r="B320" s="92"/>
      <c r="C320" s="3"/>
      <c r="D320" s="3"/>
      <c r="E320" s="3"/>
      <c r="F320" s="3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24"/>
      <c r="AC320" s="24"/>
      <c r="AD320" s="24"/>
      <c r="AE320" s="24"/>
      <c r="AF320" s="24"/>
    </row>
    <row r="321" ht="18.0" customHeight="1">
      <c r="A321" s="92"/>
      <c r="B321" s="92"/>
      <c r="C321" s="3"/>
      <c r="D321" s="3"/>
      <c r="E321" s="3"/>
      <c r="F321" s="3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24"/>
      <c r="AC321" s="24"/>
      <c r="AD321" s="24"/>
      <c r="AE321" s="24"/>
      <c r="AF321" s="24"/>
    </row>
    <row r="322" ht="18.0" customHeight="1">
      <c r="A322" s="92"/>
      <c r="B322" s="92"/>
      <c r="C322" s="3"/>
      <c r="D322" s="3"/>
      <c r="E322" s="3"/>
      <c r="F322" s="3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24"/>
      <c r="AC322" s="24"/>
      <c r="AD322" s="24"/>
      <c r="AE322" s="24"/>
      <c r="AF322" s="24"/>
    </row>
    <row r="323" ht="18.0" customHeight="1">
      <c r="A323" s="92"/>
      <c r="B323" s="92"/>
      <c r="C323" s="3"/>
      <c r="D323" s="3"/>
      <c r="E323" s="3"/>
      <c r="F323" s="3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24"/>
      <c r="AC323" s="24"/>
      <c r="AD323" s="24"/>
      <c r="AE323" s="24"/>
      <c r="AF323" s="24"/>
    </row>
    <row r="324" ht="18.0" customHeight="1">
      <c r="A324" s="92"/>
      <c r="B324" s="92"/>
      <c r="C324" s="3"/>
      <c r="D324" s="3"/>
      <c r="E324" s="3"/>
      <c r="F324" s="3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24"/>
      <c r="AC324" s="24"/>
      <c r="AD324" s="24"/>
      <c r="AE324" s="24"/>
      <c r="AF324" s="24"/>
    </row>
    <row r="325" ht="18.0" customHeight="1">
      <c r="A325" s="92"/>
      <c r="B325" s="92"/>
      <c r="C325" s="3"/>
      <c r="D325" s="3"/>
      <c r="E325" s="3"/>
      <c r="F325" s="3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24"/>
      <c r="AC325" s="24"/>
      <c r="AD325" s="24"/>
      <c r="AE325" s="24"/>
      <c r="AF325" s="24"/>
    </row>
    <row r="326" ht="18.0" customHeight="1">
      <c r="A326" s="92"/>
      <c r="B326" s="92"/>
      <c r="C326" s="3"/>
      <c r="D326" s="3"/>
      <c r="E326" s="3"/>
      <c r="F326" s="3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24"/>
      <c r="AC326" s="24"/>
      <c r="AD326" s="24"/>
      <c r="AE326" s="24"/>
      <c r="AF326" s="24"/>
    </row>
    <row r="327" ht="18.0" customHeight="1">
      <c r="A327" s="92"/>
      <c r="B327" s="92"/>
      <c r="C327" s="3"/>
      <c r="D327" s="3"/>
      <c r="E327" s="3"/>
      <c r="F327" s="3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24"/>
      <c r="AC327" s="24"/>
      <c r="AD327" s="24"/>
      <c r="AE327" s="24"/>
      <c r="AF327" s="24"/>
    </row>
    <row r="328" ht="18.0" customHeight="1">
      <c r="A328" s="92"/>
      <c r="B328" s="92"/>
      <c r="C328" s="3"/>
      <c r="D328" s="3"/>
      <c r="E328" s="3"/>
      <c r="F328" s="3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24"/>
      <c r="AC328" s="24"/>
      <c r="AD328" s="24"/>
      <c r="AE328" s="24"/>
      <c r="AF328" s="24"/>
    </row>
    <row r="329" ht="18.0" customHeight="1">
      <c r="A329" s="92"/>
      <c r="B329" s="92"/>
      <c r="C329" s="3"/>
      <c r="D329" s="3"/>
      <c r="E329" s="3"/>
      <c r="F329" s="3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24"/>
      <c r="AC329" s="24"/>
      <c r="AD329" s="24"/>
      <c r="AE329" s="24"/>
      <c r="AF329" s="24"/>
    </row>
    <row r="330" ht="18.0" customHeight="1">
      <c r="A330" s="92"/>
      <c r="B330" s="92"/>
      <c r="C330" s="3"/>
      <c r="D330" s="3"/>
      <c r="E330" s="3"/>
      <c r="F330" s="3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24"/>
      <c r="AC330" s="24"/>
      <c r="AD330" s="24"/>
      <c r="AE330" s="24"/>
      <c r="AF330" s="24"/>
    </row>
    <row r="331" ht="18.0" customHeight="1">
      <c r="A331" s="92"/>
      <c r="B331" s="92"/>
      <c r="C331" s="3"/>
      <c r="D331" s="3"/>
      <c r="E331" s="3"/>
      <c r="F331" s="3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24"/>
      <c r="AC331" s="24"/>
      <c r="AD331" s="24"/>
      <c r="AE331" s="24"/>
      <c r="AF331" s="24"/>
    </row>
    <row r="332" ht="18.0" customHeight="1">
      <c r="A332" s="92"/>
      <c r="B332" s="92"/>
      <c r="C332" s="3"/>
      <c r="D332" s="3"/>
      <c r="E332" s="3"/>
      <c r="F332" s="3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24"/>
      <c r="AC332" s="24"/>
      <c r="AD332" s="24"/>
      <c r="AE332" s="24"/>
      <c r="AF332" s="24"/>
    </row>
    <row r="333" ht="18.0" customHeight="1">
      <c r="A333" s="92"/>
      <c r="B333" s="92"/>
      <c r="C333" s="3"/>
      <c r="D333" s="3"/>
      <c r="E333" s="3"/>
      <c r="F333" s="3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24"/>
      <c r="AC333" s="24"/>
      <c r="AD333" s="24"/>
      <c r="AE333" s="24"/>
      <c r="AF333" s="24"/>
    </row>
    <row r="334" ht="18.0" customHeight="1">
      <c r="A334" s="92"/>
      <c r="B334" s="92"/>
      <c r="C334" s="3"/>
      <c r="D334" s="3"/>
      <c r="E334" s="3"/>
      <c r="F334" s="3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24"/>
      <c r="AC334" s="24"/>
      <c r="AD334" s="24"/>
      <c r="AE334" s="24"/>
      <c r="AF334" s="24"/>
    </row>
    <row r="335" ht="18.0" customHeight="1">
      <c r="A335" s="92"/>
      <c r="B335" s="92"/>
      <c r="C335" s="3"/>
      <c r="D335" s="3"/>
      <c r="E335" s="3"/>
      <c r="F335" s="3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24"/>
      <c r="AC335" s="24"/>
      <c r="AD335" s="24"/>
      <c r="AE335" s="24"/>
      <c r="AF335" s="24"/>
    </row>
    <row r="336" ht="18.0" customHeight="1">
      <c r="A336" s="92"/>
      <c r="B336" s="92"/>
      <c r="C336" s="3"/>
      <c r="D336" s="3"/>
      <c r="E336" s="3"/>
      <c r="F336" s="3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24"/>
      <c r="AC336" s="24"/>
      <c r="AD336" s="24"/>
      <c r="AE336" s="24"/>
      <c r="AF336" s="24"/>
    </row>
    <row r="337" ht="18.0" customHeight="1">
      <c r="A337" s="92"/>
      <c r="B337" s="92"/>
      <c r="C337" s="3"/>
      <c r="D337" s="3"/>
      <c r="E337" s="3"/>
      <c r="F337" s="3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24"/>
      <c r="AC337" s="24"/>
      <c r="AD337" s="24"/>
      <c r="AE337" s="24"/>
      <c r="AF337" s="24"/>
    </row>
    <row r="338" ht="18.0" customHeight="1">
      <c r="A338" s="92"/>
      <c r="B338" s="92"/>
      <c r="C338" s="3"/>
      <c r="D338" s="3"/>
      <c r="E338" s="3"/>
      <c r="F338" s="3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24"/>
      <c r="AC338" s="24"/>
      <c r="AD338" s="24"/>
      <c r="AE338" s="24"/>
      <c r="AF338" s="24"/>
    </row>
    <row r="339" ht="18.0" customHeight="1">
      <c r="A339" s="92"/>
      <c r="B339" s="92"/>
      <c r="C339" s="3"/>
      <c r="D339" s="3"/>
      <c r="E339" s="3"/>
      <c r="F339" s="3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24"/>
      <c r="AC339" s="24"/>
      <c r="AD339" s="24"/>
      <c r="AE339" s="24"/>
      <c r="AF339" s="24"/>
    </row>
    <row r="340" ht="18.0" customHeight="1">
      <c r="A340" s="92"/>
      <c r="B340" s="92"/>
      <c r="C340" s="3"/>
      <c r="D340" s="3"/>
      <c r="E340" s="3"/>
      <c r="F340" s="3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24"/>
      <c r="AC340" s="24"/>
      <c r="AD340" s="24"/>
      <c r="AE340" s="24"/>
      <c r="AF340" s="24"/>
    </row>
    <row r="341" ht="18.0" customHeight="1">
      <c r="A341" s="92"/>
      <c r="B341" s="92"/>
      <c r="C341" s="3"/>
      <c r="D341" s="3"/>
      <c r="E341" s="3"/>
      <c r="F341" s="3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24"/>
      <c r="AC341" s="24"/>
      <c r="AD341" s="24"/>
      <c r="AE341" s="24"/>
      <c r="AF341" s="24"/>
    </row>
    <row r="342" ht="18.0" customHeight="1">
      <c r="A342" s="92"/>
      <c r="B342" s="92"/>
      <c r="C342" s="3"/>
      <c r="D342" s="3"/>
      <c r="E342" s="3"/>
      <c r="F342" s="3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24"/>
      <c r="AC342" s="24"/>
      <c r="AD342" s="24"/>
      <c r="AE342" s="24"/>
      <c r="AF342" s="24"/>
    </row>
    <row r="343" ht="18.0" customHeight="1">
      <c r="A343" s="92"/>
      <c r="B343" s="92"/>
      <c r="C343" s="3"/>
      <c r="D343" s="3"/>
      <c r="E343" s="3"/>
      <c r="F343" s="3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24"/>
      <c r="AC343" s="24"/>
      <c r="AD343" s="24"/>
      <c r="AE343" s="24"/>
      <c r="AF343" s="24"/>
    </row>
    <row r="344" ht="18.0" customHeight="1">
      <c r="A344" s="92"/>
      <c r="B344" s="92"/>
      <c r="C344" s="3"/>
      <c r="D344" s="3"/>
      <c r="E344" s="3"/>
      <c r="F344" s="3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24"/>
      <c r="AC344" s="24"/>
      <c r="AD344" s="24"/>
      <c r="AE344" s="24"/>
      <c r="AF344" s="24"/>
    </row>
    <row r="345" ht="18.0" customHeight="1">
      <c r="A345" s="92"/>
      <c r="B345" s="92"/>
      <c r="C345" s="3"/>
      <c r="D345" s="3"/>
      <c r="E345" s="3"/>
      <c r="F345" s="3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24"/>
      <c r="AC345" s="24"/>
      <c r="AD345" s="24"/>
      <c r="AE345" s="24"/>
      <c r="AF345" s="24"/>
    </row>
    <row r="346" ht="18.0" customHeight="1">
      <c r="A346" s="92"/>
      <c r="B346" s="92"/>
      <c r="C346" s="3"/>
      <c r="D346" s="3"/>
      <c r="E346" s="3"/>
      <c r="F346" s="3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24"/>
      <c r="AC346" s="24"/>
      <c r="AD346" s="24"/>
      <c r="AE346" s="24"/>
      <c r="AF346" s="24"/>
    </row>
    <row r="347" ht="18.0" customHeight="1">
      <c r="A347" s="92"/>
      <c r="B347" s="92"/>
      <c r="C347" s="3"/>
      <c r="D347" s="3"/>
      <c r="E347" s="3"/>
      <c r="F347" s="3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24"/>
      <c r="AC347" s="24"/>
      <c r="AD347" s="24"/>
      <c r="AE347" s="24"/>
      <c r="AF347" s="24"/>
    </row>
    <row r="348" ht="18.0" customHeight="1">
      <c r="A348" s="92"/>
      <c r="B348" s="92"/>
      <c r="C348" s="3"/>
      <c r="D348" s="3"/>
      <c r="E348" s="3"/>
      <c r="F348" s="3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24"/>
      <c r="AC348" s="24"/>
      <c r="AD348" s="24"/>
      <c r="AE348" s="24"/>
      <c r="AF348" s="24"/>
    </row>
    <row r="349" ht="18.0" customHeight="1">
      <c r="A349" s="92"/>
      <c r="B349" s="92"/>
      <c r="C349" s="3"/>
      <c r="D349" s="3"/>
      <c r="E349" s="3"/>
      <c r="F349" s="3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24"/>
      <c r="AC349" s="24"/>
      <c r="AD349" s="24"/>
      <c r="AE349" s="24"/>
      <c r="AF349" s="24"/>
    </row>
    <row r="350" ht="18.0" customHeight="1">
      <c r="A350" s="92"/>
      <c r="B350" s="92"/>
      <c r="C350" s="3"/>
      <c r="D350" s="3"/>
      <c r="E350" s="3"/>
      <c r="F350" s="3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24"/>
      <c r="AC350" s="24"/>
      <c r="AD350" s="24"/>
      <c r="AE350" s="24"/>
      <c r="AF350" s="24"/>
    </row>
    <row r="351" ht="18.0" customHeight="1">
      <c r="A351" s="92"/>
      <c r="B351" s="92"/>
      <c r="C351" s="3"/>
      <c r="D351" s="3"/>
      <c r="E351" s="3"/>
      <c r="F351" s="3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24"/>
      <c r="AC351" s="24"/>
      <c r="AD351" s="24"/>
      <c r="AE351" s="24"/>
      <c r="AF351" s="24"/>
    </row>
    <row r="352" ht="18.0" customHeight="1">
      <c r="A352" s="92"/>
      <c r="B352" s="92"/>
      <c r="C352" s="3"/>
      <c r="D352" s="3"/>
      <c r="E352" s="3"/>
      <c r="F352" s="3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24"/>
      <c r="AC352" s="24"/>
      <c r="AD352" s="24"/>
      <c r="AE352" s="24"/>
      <c r="AF352" s="24"/>
    </row>
    <row r="353" ht="18.0" customHeight="1">
      <c r="A353" s="92"/>
      <c r="B353" s="92"/>
      <c r="C353" s="3"/>
      <c r="D353" s="3"/>
      <c r="E353" s="3"/>
      <c r="F353" s="3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24"/>
      <c r="AC353" s="24"/>
      <c r="AD353" s="24"/>
      <c r="AE353" s="24"/>
      <c r="AF353" s="24"/>
    </row>
    <row r="354" ht="18.0" customHeight="1">
      <c r="A354" s="92"/>
      <c r="B354" s="92"/>
      <c r="C354" s="3"/>
      <c r="D354" s="3"/>
      <c r="E354" s="3"/>
      <c r="F354" s="3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24"/>
      <c r="AC354" s="24"/>
      <c r="AD354" s="24"/>
      <c r="AE354" s="24"/>
      <c r="AF354" s="24"/>
    </row>
    <row r="355" ht="18.0" customHeight="1">
      <c r="A355" s="92"/>
      <c r="B355" s="92"/>
      <c r="C355" s="3"/>
      <c r="D355" s="3"/>
      <c r="E355" s="3"/>
      <c r="F355" s="3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24"/>
      <c r="AC355" s="24"/>
      <c r="AD355" s="24"/>
      <c r="AE355" s="24"/>
      <c r="AF355" s="24"/>
    </row>
    <row r="356" ht="18.0" customHeight="1">
      <c r="A356" s="92"/>
      <c r="B356" s="92"/>
      <c r="C356" s="3"/>
      <c r="D356" s="3"/>
      <c r="E356" s="3"/>
      <c r="F356" s="3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24"/>
      <c r="AC356" s="24"/>
      <c r="AD356" s="24"/>
      <c r="AE356" s="24"/>
      <c r="AF356" s="24"/>
    </row>
    <row r="357" ht="18.0" customHeight="1">
      <c r="A357" s="92"/>
      <c r="B357" s="92"/>
      <c r="C357" s="3"/>
      <c r="D357" s="3"/>
      <c r="E357" s="3"/>
      <c r="F357" s="3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24"/>
      <c r="AC357" s="24"/>
      <c r="AD357" s="24"/>
      <c r="AE357" s="24"/>
      <c r="AF357" s="24"/>
    </row>
    <row r="358" ht="18.0" customHeight="1">
      <c r="A358" s="92"/>
      <c r="B358" s="92"/>
      <c r="C358" s="3"/>
      <c r="D358" s="3"/>
      <c r="E358" s="3"/>
      <c r="F358" s="3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24"/>
      <c r="AC358" s="24"/>
      <c r="AD358" s="24"/>
      <c r="AE358" s="24"/>
      <c r="AF358" s="24"/>
    </row>
    <row r="359" ht="18.0" customHeight="1">
      <c r="A359" s="92"/>
      <c r="B359" s="92"/>
      <c r="C359" s="3"/>
      <c r="D359" s="3"/>
      <c r="E359" s="3"/>
      <c r="F359" s="3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24"/>
      <c r="AC359" s="24"/>
      <c r="AD359" s="24"/>
      <c r="AE359" s="24"/>
      <c r="AF359" s="24"/>
    </row>
    <row r="360" ht="18.0" customHeight="1">
      <c r="A360" s="92"/>
      <c r="B360" s="92"/>
      <c r="C360" s="3"/>
      <c r="D360" s="3"/>
      <c r="E360" s="3"/>
      <c r="F360" s="3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24"/>
      <c r="AC360" s="24"/>
      <c r="AD360" s="24"/>
      <c r="AE360" s="24"/>
      <c r="AF360" s="24"/>
    </row>
    <row r="361" ht="18.0" customHeight="1">
      <c r="A361" s="92"/>
      <c r="B361" s="92"/>
      <c r="C361" s="3"/>
      <c r="D361" s="3"/>
      <c r="E361" s="3"/>
      <c r="F361" s="3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24"/>
      <c r="AC361" s="24"/>
      <c r="AD361" s="24"/>
      <c r="AE361" s="24"/>
      <c r="AF361" s="24"/>
    </row>
    <row r="362" ht="18.0" customHeight="1">
      <c r="A362" s="92"/>
      <c r="B362" s="92"/>
      <c r="C362" s="3"/>
      <c r="D362" s="3"/>
      <c r="E362" s="3"/>
      <c r="F362" s="3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24"/>
      <c r="AC362" s="24"/>
      <c r="AD362" s="24"/>
      <c r="AE362" s="24"/>
      <c r="AF362" s="24"/>
    </row>
    <row r="363" ht="18.0" customHeight="1">
      <c r="A363" s="92"/>
      <c r="B363" s="92"/>
      <c r="C363" s="3"/>
      <c r="D363" s="3"/>
      <c r="E363" s="3"/>
      <c r="F363" s="3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24"/>
      <c r="AC363" s="24"/>
      <c r="AD363" s="24"/>
      <c r="AE363" s="24"/>
      <c r="AF363" s="24"/>
    </row>
    <row r="364" ht="18.0" customHeight="1">
      <c r="A364" s="92"/>
      <c r="B364" s="92"/>
      <c r="C364" s="3"/>
      <c r="D364" s="3"/>
      <c r="E364" s="3"/>
      <c r="F364" s="3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24"/>
      <c r="AC364" s="24"/>
      <c r="AD364" s="24"/>
      <c r="AE364" s="24"/>
      <c r="AF364" s="24"/>
    </row>
    <row r="365" ht="18.0" customHeight="1">
      <c r="A365" s="92"/>
      <c r="B365" s="92"/>
      <c r="C365" s="3"/>
      <c r="D365" s="3"/>
      <c r="E365" s="3"/>
      <c r="F365" s="3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24"/>
      <c r="AC365" s="24"/>
      <c r="AD365" s="24"/>
      <c r="AE365" s="24"/>
      <c r="AF365" s="24"/>
    </row>
    <row r="366" ht="18.0" customHeight="1">
      <c r="A366" s="92"/>
      <c r="B366" s="92"/>
      <c r="C366" s="3"/>
      <c r="D366" s="3"/>
      <c r="E366" s="3"/>
      <c r="F366" s="3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24"/>
      <c r="AC366" s="24"/>
      <c r="AD366" s="24"/>
      <c r="AE366" s="24"/>
      <c r="AF366" s="24"/>
    </row>
    <row r="367" ht="18.0" customHeight="1">
      <c r="A367" s="92"/>
      <c r="B367" s="92"/>
      <c r="C367" s="3"/>
      <c r="D367" s="3"/>
      <c r="E367" s="3"/>
      <c r="F367" s="3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24"/>
      <c r="AC367" s="24"/>
      <c r="AD367" s="24"/>
      <c r="AE367" s="24"/>
      <c r="AF367" s="24"/>
    </row>
    <row r="368" ht="18.0" customHeight="1">
      <c r="A368" s="92"/>
      <c r="B368" s="92"/>
      <c r="C368" s="3"/>
      <c r="D368" s="3"/>
      <c r="E368" s="3"/>
      <c r="F368" s="3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24"/>
      <c r="AC368" s="24"/>
      <c r="AD368" s="24"/>
      <c r="AE368" s="24"/>
      <c r="AF368" s="24"/>
    </row>
    <row r="369" ht="18.0" customHeight="1">
      <c r="A369" s="92"/>
      <c r="B369" s="92"/>
      <c r="C369" s="3"/>
      <c r="D369" s="3"/>
      <c r="E369" s="3"/>
      <c r="F369" s="3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24"/>
      <c r="AC369" s="24"/>
      <c r="AD369" s="24"/>
      <c r="AE369" s="24"/>
      <c r="AF369" s="24"/>
    </row>
    <row r="370" ht="18.0" customHeight="1">
      <c r="A370" s="92"/>
      <c r="B370" s="92"/>
      <c r="C370" s="3"/>
      <c r="D370" s="3"/>
      <c r="E370" s="3"/>
      <c r="F370" s="3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24"/>
      <c r="AC370" s="24"/>
      <c r="AD370" s="24"/>
      <c r="AE370" s="24"/>
      <c r="AF370" s="24"/>
    </row>
    <row r="371" ht="18.0" customHeight="1">
      <c r="A371" s="92"/>
      <c r="B371" s="92"/>
      <c r="C371" s="3"/>
      <c r="D371" s="3"/>
      <c r="E371" s="3"/>
      <c r="F371" s="3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24"/>
      <c r="AC371" s="24"/>
      <c r="AD371" s="24"/>
      <c r="AE371" s="24"/>
      <c r="AF371" s="24"/>
    </row>
    <row r="372" ht="18.0" customHeight="1">
      <c r="A372" s="92"/>
      <c r="B372" s="92"/>
      <c r="C372" s="3"/>
      <c r="D372" s="3"/>
      <c r="E372" s="3"/>
      <c r="F372" s="3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24"/>
      <c r="AC372" s="24"/>
      <c r="AD372" s="24"/>
      <c r="AE372" s="24"/>
      <c r="AF372" s="24"/>
    </row>
    <row r="373" ht="18.0" customHeight="1">
      <c r="A373" s="92"/>
      <c r="B373" s="92"/>
      <c r="C373" s="3"/>
      <c r="D373" s="3"/>
      <c r="E373" s="3"/>
      <c r="F373" s="3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24"/>
      <c r="AC373" s="24"/>
      <c r="AD373" s="24"/>
      <c r="AE373" s="24"/>
      <c r="AF373" s="24"/>
    </row>
    <row r="374" ht="18.0" customHeight="1">
      <c r="A374" s="92"/>
      <c r="B374" s="92"/>
      <c r="C374" s="3"/>
      <c r="D374" s="3"/>
      <c r="E374" s="3"/>
      <c r="F374" s="3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24"/>
      <c r="AC374" s="24"/>
      <c r="AD374" s="24"/>
      <c r="AE374" s="24"/>
      <c r="AF374" s="24"/>
    </row>
    <row r="375" ht="18.0" customHeight="1">
      <c r="A375" s="92"/>
      <c r="B375" s="92"/>
      <c r="C375" s="3"/>
      <c r="D375" s="3"/>
      <c r="E375" s="3"/>
      <c r="F375" s="3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24"/>
      <c r="AC375" s="24"/>
      <c r="AD375" s="24"/>
      <c r="AE375" s="24"/>
      <c r="AF375" s="24"/>
    </row>
    <row r="376" ht="18.0" customHeight="1">
      <c r="A376" s="92"/>
      <c r="B376" s="92"/>
      <c r="C376" s="3"/>
      <c r="D376" s="3"/>
      <c r="E376" s="3"/>
      <c r="F376" s="3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24"/>
      <c r="AC376" s="24"/>
      <c r="AD376" s="24"/>
      <c r="AE376" s="24"/>
      <c r="AF376" s="24"/>
    </row>
    <row r="377" ht="18.0" customHeight="1">
      <c r="A377" s="92"/>
      <c r="B377" s="92"/>
      <c r="C377" s="3"/>
      <c r="D377" s="3"/>
      <c r="E377" s="3"/>
      <c r="F377" s="3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24"/>
      <c r="AC377" s="24"/>
      <c r="AD377" s="24"/>
      <c r="AE377" s="24"/>
      <c r="AF377" s="24"/>
    </row>
    <row r="378" ht="18.0" customHeight="1">
      <c r="A378" s="92"/>
      <c r="B378" s="92"/>
      <c r="C378" s="3"/>
      <c r="D378" s="3"/>
      <c r="E378" s="3"/>
      <c r="F378" s="3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24"/>
      <c r="AC378" s="24"/>
      <c r="AD378" s="24"/>
      <c r="AE378" s="24"/>
      <c r="AF378" s="24"/>
    </row>
    <row r="379" ht="18.0" customHeight="1">
      <c r="A379" s="92"/>
      <c r="B379" s="92"/>
      <c r="C379" s="3"/>
      <c r="D379" s="3"/>
      <c r="E379" s="3"/>
      <c r="F379" s="3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24"/>
      <c r="AC379" s="24"/>
      <c r="AD379" s="24"/>
      <c r="AE379" s="24"/>
      <c r="AF379" s="24"/>
    </row>
    <row r="380" ht="18.0" customHeight="1">
      <c r="A380" s="92"/>
      <c r="B380" s="92"/>
      <c r="C380" s="3"/>
      <c r="D380" s="3"/>
      <c r="E380" s="3"/>
      <c r="F380" s="3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24"/>
      <c r="AC380" s="24"/>
      <c r="AD380" s="24"/>
      <c r="AE380" s="24"/>
      <c r="AF380" s="24"/>
    </row>
    <row r="381" ht="18.0" customHeight="1">
      <c r="A381" s="92"/>
      <c r="B381" s="92"/>
      <c r="C381" s="3"/>
      <c r="D381" s="3"/>
      <c r="E381" s="3"/>
      <c r="F381" s="3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24"/>
      <c r="AC381" s="24"/>
      <c r="AD381" s="24"/>
      <c r="AE381" s="24"/>
      <c r="AF381" s="24"/>
    </row>
    <row r="382" ht="18.0" customHeight="1">
      <c r="A382" s="92"/>
      <c r="B382" s="92"/>
      <c r="C382" s="3"/>
      <c r="D382" s="3"/>
      <c r="E382" s="3"/>
      <c r="F382" s="3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24"/>
      <c r="AC382" s="24"/>
      <c r="AD382" s="24"/>
      <c r="AE382" s="24"/>
      <c r="AF382" s="24"/>
    </row>
    <row r="383" ht="18.0" customHeight="1">
      <c r="A383" s="92"/>
      <c r="B383" s="92"/>
      <c r="C383" s="3"/>
      <c r="D383" s="3"/>
      <c r="E383" s="3"/>
      <c r="F383" s="3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24"/>
      <c r="AC383" s="24"/>
      <c r="AD383" s="24"/>
      <c r="AE383" s="24"/>
      <c r="AF383" s="24"/>
    </row>
    <row r="384" ht="18.0" customHeight="1">
      <c r="A384" s="92"/>
      <c r="B384" s="92"/>
      <c r="C384" s="3"/>
      <c r="D384" s="3"/>
      <c r="E384" s="3"/>
      <c r="F384" s="3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24"/>
      <c r="AC384" s="24"/>
      <c r="AD384" s="24"/>
      <c r="AE384" s="24"/>
      <c r="AF384" s="24"/>
    </row>
    <row r="385" ht="18.0" customHeight="1">
      <c r="A385" s="92"/>
      <c r="B385" s="92"/>
      <c r="C385" s="3"/>
      <c r="D385" s="3"/>
      <c r="E385" s="3"/>
      <c r="F385" s="3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24"/>
      <c r="AC385" s="24"/>
      <c r="AD385" s="24"/>
      <c r="AE385" s="24"/>
      <c r="AF385" s="24"/>
    </row>
    <row r="386" ht="18.0" customHeight="1">
      <c r="A386" s="92"/>
      <c r="B386" s="92"/>
      <c r="C386" s="3"/>
      <c r="D386" s="3"/>
      <c r="E386" s="3"/>
      <c r="F386" s="3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24"/>
      <c r="AC386" s="24"/>
      <c r="AD386" s="24"/>
      <c r="AE386" s="24"/>
      <c r="AF386" s="24"/>
    </row>
    <row r="387" ht="18.0" customHeight="1">
      <c r="A387" s="92"/>
      <c r="B387" s="92"/>
      <c r="C387" s="3"/>
      <c r="D387" s="3"/>
      <c r="E387" s="3"/>
      <c r="F387" s="3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24"/>
      <c r="AC387" s="24"/>
      <c r="AD387" s="24"/>
      <c r="AE387" s="24"/>
      <c r="AF387" s="24"/>
    </row>
    <row r="388" ht="18.0" customHeight="1">
      <c r="A388" s="92"/>
      <c r="B388" s="92"/>
      <c r="C388" s="3"/>
      <c r="D388" s="3"/>
      <c r="E388" s="3"/>
      <c r="F388" s="3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24"/>
      <c r="AC388" s="24"/>
      <c r="AD388" s="24"/>
      <c r="AE388" s="24"/>
      <c r="AF388" s="24"/>
    </row>
    <row r="389" ht="18.0" customHeight="1">
      <c r="A389" s="92"/>
      <c r="B389" s="92"/>
      <c r="C389" s="3"/>
      <c r="D389" s="3"/>
      <c r="E389" s="3"/>
      <c r="F389" s="3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24"/>
      <c r="AC389" s="24"/>
      <c r="AD389" s="24"/>
      <c r="AE389" s="24"/>
      <c r="AF389" s="24"/>
    </row>
    <row r="390" ht="18.0" customHeight="1">
      <c r="A390" s="92"/>
      <c r="B390" s="92"/>
      <c r="C390" s="3"/>
      <c r="D390" s="3"/>
      <c r="E390" s="3"/>
      <c r="F390" s="3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24"/>
      <c r="AC390" s="24"/>
      <c r="AD390" s="24"/>
      <c r="AE390" s="24"/>
      <c r="AF390" s="24"/>
    </row>
    <row r="391" ht="18.0" customHeight="1">
      <c r="A391" s="92"/>
      <c r="B391" s="92"/>
      <c r="C391" s="3"/>
      <c r="D391" s="3"/>
      <c r="E391" s="3"/>
      <c r="F391" s="3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24"/>
      <c r="AC391" s="24"/>
      <c r="AD391" s="24"/>
      <c r="AE391" s="24"/>
      <c r="AF391" s="24"/>
    </row>
    <row r="392" ht="18.0" customHeight="1">
      <c r="A392" s="92"/>
      <c r="B392" s="92"/>
      <c r="C392" s="3"/>
      <c r="D392" s="3"/>
      <c r="E392" s="3"/>
      <c r="F392" s="3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24"/>
      <c r="AC392" s="24"/>
      <c r="AD392" s="24"/>
      <c r="AE392" s="24"/>
      <c r="AF392" s="24"/>
    </row>
    <row r="393" ht="18.0" customHeight="1">
      <c r="A393" s="92"/>
      <c r="B393" s="92"/>
      <c r="C393" s="3"/>
      <c r="D393" s="3"/>
      <c r="E393" s="3"/>
      <c r="F393" s="3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24"/>
      <c r="AC393" s="24"/>
      <c r="AD393" s="24"/>
      <c r="AE393" s="24"/>
      <c r="AF393" s="24"/>
    </row>
    <row r="394" ht="18.0" customHeight="1">
      <c r="A394" s="92"/>
      <c r="B394" s="92"/>
      <c r="C394" s="3"/>
      <c r="D394" s="3"/>
      <c r="E394" s="3"/>
      <c r="F394" s="3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24"/>
      <c r="AC394" s="24"/>
      <c r="AD394" s="24"/>
      <c r="AE394" s="24"/>
      <c r="AF394" s="24"/>
    </row>
    <row r="395" ht="18.0" customHeight="1">
      <c r="A395" s="92"/>
      <c r="B395" s="92"/>
      <c r="C395" s="3"/>
      <c r="D395" s="3"/>
      <c r="E395" s="3"/>
      <c r="F395" s="3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24"/>
      <c r="AC395" s="24"/>
      <c r="AD395" s="24"/>
      <c r="AE395" s="24"/>
      <c r="AF395" s="24"/>
    </row>
    <row r="396" ht="18.0" customHeight="1">
      <c r="A396" s="92"/>
      <c r="B396" s="92"/>
      <c r="C396" s="3"/>
      <c r="D396" s="3"/>
      <c r="E396" s="3"/>
      <c r="F396" s="3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24"/>
      <c r="AC396" s="24"/>
      <c r="AD396" s="24"/>
      <c r="AE396" s="24"/>
      <c r="AF396" s="24"/>
    </row>
    <row r="397" ht="18.0" customHeight="1">
      <c r="A397" s="92"/>
      <c r="B397" s="92"/>
      <c r="C397" s="3"/>
      <c r="D397" s="3"/>
      <c r="E397" s="3"/>
      <c r="F397" s="3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24"/>
      <c r="AC397" s="24"/>
      <c r="AD397" s="24"/>
      <c r="AE397" s="24"/>
      <c r="AF397" s="24"/>
    </row>
    <row r="398" ht="18.0" customHeight="1">
      <c r="A398" s="92"/>
      <c r="B398" s="92"/>
      <c r="C398" s="3"/>
      <c r="D398" s="3"/>
      <c r="E398" s="3"/>
      <c r="F398" s="3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24"/>
      <c r="AC398" s="24"/>
      <c r="AD398" s="24"/>
      <c r="AE398" s="24"/>
      <c r="AF398" s="24"/>
    </row>
    <row r="399" ht="18.0" customHeight="1">
      <c r="A399" s="92"/>
      <c r="B399" s="92"/>
      <c r="C399" s="3"/>
      <c r="D399" s="3"/>
      <c r="E399" s="3"/>
      <c r="F399" s="3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24"/>
      <c r="AC399" s="24"/>
      <c r="AD399" s="24"/>
      <c r="AE399" s="24"/>
      <c r="AF399" s="24"/>
    </row>
    <row r="400" ht="18.0" customHeight="1">
      <c r="A400" s="92"/>
      <c r="B400" s="92"/>
      <c r="C400" s="3"/>
      <c r="D400" s="3"/>
      <c r="E400" s="3"/>
      <c r="F400" s="3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24"/>
      <c r="AC400" s="24"/>
      <c r="AD400" s="24"/>
      <c r="AE400" s="24"/>
      <c r="AF400" s="24"/>
    </row>
    <row r="401" ht="18.0" customHeight="1">
      <c r="A401" s="92"/>
      <c r="B401" s="92"/>
      <c r="C401" s="3"/>
      <c r="D401" s="3"/>
      <c r="E401" s="3"/>
      <c r="F401" s="3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24"/>
      <c r="AC401" s="24"/>
      <c r="AD401" s="24"/>
      <c r="AE401" s="24"/>
      <c r="AF401" s="24"/>
    </row>
    <row r="402" ht="18.0" customHeight="1">
      <c r="A402" s="92"/>
      <c r="B402" s="92"/>
      <c r="C402" s="3"/>
      <c r="D402" s="3"/>
      <c r="E402" s="3"/>
      <c r="F402" s="3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24"/>
      <c r="AC402" s="24"/>
      <c r="AD402" s="24"/>
      <c r="AE402" s="24"/>
      <c r="AF402" s="24"/>
    </row>
    <row r="403" ht="18.0" customHeight="1">
      <c r="A403" s="92"/>
      <c r="B403" s="92"/>
      <c r="C403" s="3"/>
      <c r="D403" s="3"/>
      <c r="E403" s="3"/>
      <c r="F403" s="3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24"/>
      <c r="AC403" s="24"/>
      <c r="AD403" s="24"/>
      <c r="AE403" s="24"/>
      <c r="AF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</row>
  </sheetData>
  <mergeCells count="78">
    <mergeCell ref="A69:A70"/>
    <mergeCell ref="A89:A90"/>
    <mergeCell ref="C89:F89"/>
    <mergeCell ref="G89:G90"/>
    <mergeCell ref="H89:I90"/>
    <mergeCell ref="J89:K90"/>
    <mergeCell ref="L89:L90"/>
    <mergeCell ref="B89:B90"/>
    <mergeCell ref="A91:B91"/>
    <mergeCell ref="B110:B111"/>
    <mergeCell ref="C110:F110"/>
    <mergeCell ref="G110:G111"/>
    <mergeCell ref="H110:I111"/>
    <mergeCell ref="A112:B112"/>
    <mergeCell ref="A110:A111"/>
    <mergeCell ref="A132:A133"/>
    <mergeCell ref="C132:F132"/>
    <mergeCell ref="G132:G133"/>
    <mergeCell ref="H132:I133"/>
    <mergeCell ref="J132:K133"/>
    <mergeCell ref="L132:L133"/>
    <mergeCell ref="B132:B133"/>
    <mergeCell ref="A134:B134"/>
    <mergeCell ref="A153:A154"/>
    <mergeCell ref="B153:B154"/>
    <mergeCell ref="C153:F153"/>
    <mergeCell ref="G153:G154"/>
    <mergeCell ref="H153:I154"/>
    <mergeCell ref="J174:K175"/>
    <mergeCell ref="L174:L175"/>
    <mergeCell ref="J153:K154"/>
    <mergeCell ref="L153:L154"/>
    <mergeCell ref="B174:B175"/>
    <mergeCell ref="C174:F174"/>
    <mergeCell ref="G174:G175"/>
    <mergeCell ref="H174:I175"/>
    <mergeCell ref="A176:B176"/>
    <mergeCell ref="A1:I1"/>
    <mergeCell ref="A3:A4"/>
    <mergeCell ref="C3:F3"/>
    <mergeCell ref="G3:G4"/>
    <mergeCell ref="H3:I4"/>
    <mergeCell ref="J3:K4"/>
    <mergeCell ref="L3:L4"/>
    <mergeCell ref="J23:K24"/>
    <mergeCell ref="L23:L24"/>
    <mergeCell ref="B3:B4"/>
    <mergeCell ref="A5:B5"/>
    <mergeCell ref="A23:A24"/>
    <mergeCell ref="B23:B24"/>
    <mergeCell ref="C23:F23"/>
    <mergeCell ref="G23:G24"/>
    <mergeCell ref="H23:I24"/>
    <mergeCell ref="A46:A47"/>
    <mergeCell ref="B46:B47"/>
    <mergeCell ref="C46:F46"/>
    <mergeCell ref="G46:G47"/>
    <mergeCell ref="H46:I47"/>
    <mergeCell ref="J46:K47"/>
    <mergeCell ref="L46:L47"/>
    <mergeCell ref="B69:B70"/>
    <mergeCell ref="C69:F69"/>
    <mergeCell ref="G69:G70"/>
    <mergeCell ref="H69:I70"/>
    <mergeCell ref="J69:K70"/>
    <mergeCell ref="L69:L70"/>
    <mergeCell ref="A71:B71"/>
    <mergeCell ref="J110:K111"/>
    <mergeCell ref="L110:L111"/>
    <mergeCell ref="B195:B196"/>
    <mergeCell ref="A197:B197"/>
    <mergeCell ref="A174:A175"/>
    <mergeCell ref="A195:A196"/>
    <mergeCell ref="C195:F195"/>
    <mergeCell ref="G195:G196"/>
    <mergeCell ref="H195:I196"/>
    <mergeCell ref="J195:K196"/>
    <mergeCell ref="L195:L196"/>
  </mergeCells>
  <printOptions/>
  <pageMargins bottom="0.9166666666666666" footer="0.0" header="0.0" left="0.7121212121212122" right="0.5303030303030303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2020-12-20T12:22:53Z</dcterms:created>
  <dc:creator>User</dc:creator>
</cp:coreProperties>
</file>